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mos\Documents\CUENTA PÚBLICA\2020\DESCARGAS\TOMO 3 - PODER EJECUTIVO\3ra. Versión\"/>
    </mc:Choice>
  </mc:AlternateContent>
  <bookViews>
    <workbookView xWindow="0" yWindow="0" windowWidth="20490" windowHeight="7155"/>
  </bookViews>
  <sheets>
    <sheet name="GASTO FEDERALIZADO" sheetId="2" r:id="rId1"/>
    <sheet name="FAIS" sheetId="4" state="hidden" r:id="rId2"/>
    <sheet name="Hoja1" sheetId="1" state="hidden" r:id="rId3"/>
  </sheets>
  <definedNames>
    <definedName name="_xlnm.Print_Area" localSheetId="1">FAIS!#REF!</definedName>
    <definedName name="_xlnm.Print_Area" localSheetId="0">'GASTO FEDERALIZADO'!$B$2:$F$238</definedName>
    <definedName name="_xlnm.Print_Area" localSheetId="2">Hoja1!$B$2:$F$37</definedName>
    <definedName name="_xlnm.Print_Titles" localSheetId="1">FAIS!#REF!</definedName>
    <definedName name="_xlnm.Print_Titles" localSheetId="0">'GASTO FEDERALIZADO'!$1:$9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0" i="2" l="1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31" i="2"/>
  <c r="D129" i="2"/>
  <c r="D127" i="2"/>
  <c r="D125" i="2"/>
  <c r="D124" i="2"/>
  <c r="D123" i="2"/>
  <c r="D121" i="2"/>
  <c r="D120" i="2"/>
  <c r="D119" i="2"/>
  <c r="D115" i="2"/>
  <c r="D112" i="2"/>
  <c r="D111" i="2"/>
  <c r="D110" i="2"/>
  <c r="D109" i="2"/>
  <c r="F108" i="2"/>
  <c r="F101" i="2"/>
  <c r="E101" i="2"/>
  <c r="D101" i="2"/>
  <c r="F100" i="2"/>
  <c r="D99" i="2"/>
  <c r="D98" i="2"/>
  <c r="D97" i="2"/>
  <c r="D96" i="2"/>
  <c r="F93" i="2"/>
  <c r="D92" i="2"/>
  <c r="F87" i="2"/>
  <c r="F86" i="2"/>
  <c r="E85" i="2"/>
  <c r="D85" i="2"/>
  <c r="F83" i="2"/>
  <c r="F82" i="2"/>
  <c r="E81" i="2"/>
  <c r="D81" i="2"/>
  <c r="D80" i="2"/>
  <c r="F79" i="2"/>
  <c r="F77" i="2"/>
  <c r="D71" i="2"/>
  <c r="D68" i="2"/>
  <c r="D66" i="2"/>
  <c r="D63" i="2"/>
  <c r="D60" i="2"/>
  <c r="D58" i="2"/>
  <c r="D57" i="2"/>
  <c r="F56" i="2"/>
  <c r="F55" i="2"/>
  <c r="D55" i="2"/>
  <c r="F54" i="2"/>
  <c r="D54" i="2"/>
  <c r="D50" i="2"/>
  <c r="D49" i="2"/>
  <c r="D45" i="2"/>
  <c r="F39" i="2"/>
  <c r="E28" i="2" l="1"/>
  <c r="E29" i="2"/>
  <c r="E30" i="2"/>
  <c r="E31" i="2"/>
  <c r="E32" i="2"/>
  <c r="E33" i="2"/>
  <c r="E34" i="2"/>
  <c r="E35" i="2"/>
  <c r="E21" i="2" l="1"/>
  <c r="E27" i="2"/>
  <c r="E25" i="2"/>
  <c r="E23" i="2"/>
  <c r="E20" i="2"/>
  <c r="E18" i="2"/>
  <c r="E11" i="2"/>
  <c r="E12" i="2"/>
  <c r="E13" i="2"/>
  <c r="E14" i="2"/>
  <c r="E15" i="2"/>
  <c r="E16" i="2"/>
  <c r="E17" i="2"/>
  <c r="E19" i="2"/>
  <c r="E22" i="2"/>
  <c r="E24" i="2"/>
  <c r="E26" i="2"/>
  <c r="E10" i="2"/>
  <c r="G8" i="4" l="1"/>
</calcChain>
</file>

<file path=xl/sharedStrings.xml><?xml version="1.0" encoding="utf-8"?>
<sst xmlns="http://schemas.openxmlformats.org/spreadsheetml/2006/main" count="959" uniqueCount="515">
  <si>
    <t>Poder Ejecutivo del Estado de Querétaro</t>
  </si>
  <si>
    <t>Secretaria de Planeación y Finanzas</t>
  </si>
  <si>
    <t>Dirección de Gasto Social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</si>
  <si>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</si>
  <si>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</si>
  <si>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</si>
  <si>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</si>
  <si>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</si>
  <si>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</si>
  <si>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</si>
  <si>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POBLACIÓN EN GENERAL</t>
  </si>
  <si>
    <t>17P</t>
  </si>
  <si>
    <t>26O</t>
  </si>
  <si>
    <t>27O</t>
  </si>
  <si>
    <t>27P</t>
  </si>
  <si>
    <t>48O</t>
  </si>
  <si>
    <t>ESTUDIANTES DE NIVEL DE EDUCACION SUPERIOR</t>
  </si>
  <si>
    <t>49O</t>
  </si>
  <si>
    <t>FAM EDUCACIÓN MEDIA SUPERIOR 2018</t>
  </si>
  <si>
    <t>POBLACION EN GENERAL</t>
  </si>
  <si>
    <t>50O</t>
  </si>
  <si>
    <t>ESTUDIANTES DE NIVEL BASICO</t>
  </si>
  <si>
    <t>51O</t>
  </si>
  <si>
    <t>ESTUDIANTES DE DIVERSOS NIVELES</t>
  </si>
  <si>
    <t>68O</t>
  </si>
  <si>
    <t>79O</t>
  </si>
  <si>
    <t>80O</t>
  </si>
  <si>
    <t>84O</t>
  </si>
  <si>
    <t>86O</t>
  </si>
  <si>
    <t>87O</t>
  </si>
  <si>
    <t>POBLACION JUVENIL</t>
  </si>
  <si>
    <t>90N</t>
  </si>
  <si>
    <t>94O</t>
  </si>
  <si>
    <t>99O</t>
  </si>
  <si>
    <t>Al Período ( 3ER. Trimestre 2018)</t>
  </si>
  <si>
    <t xml:space="preserve"> RAMO 23 PROYECTOS  DESARROLLO  REGIONAL 17-IV</t>
  </si>
  <si>
    <t>10O</t>
  </si>
  <si>
    <t>28P</t>
  </si>
  <si>
    <t>56P</t>
  </si>
  <si>
    <t>98O</t>
  </si>
  <si>
    <t>97O</t>
  </si>
  <si>
    <t>12P</t>
  </si>
  <si>
    <t>58P</t>
  </si>
  <si>
    <t>30O</t>
  </si>
  <si>
    <t>47P</t>
  </si>
  <si>
    <t>22P</t>
  </si>
  <si>
    <t>88O</t>
  </si>
  <si>
    <t>RAMO 23 FORTALECIMIENTO FINANCIERO 18-II</t>
  </si>
  <si>
    <t>FAFEF 2018</t>
  </si>
  <si>
    <t>CONV. SCT MODERNIZACION DE LA CARR EST 210 DE LA PIEDAD A JESUS MARIA</t>
  </si>
  <si>
    <t xml:space="preserve"> PROYECTOS DE DESARROLLO REGIONAL II-2018</t>
  </si>
  <si>
    <t xml:space="preserve"> RAMO 23 PRY DES REG 17-III</t>
  </si>
  <si>
    <t xml:space="preserve"> PROGRAMAS REGIONALES I-2018</t>
  </si>
  <si>
    <t xml:space="preserve"> PROYECTOS DESARROLLO REGIONAL I-2018</t>
  </si>
  <si>
    <t xml:space="preserve"> PRODERMAGICO 2018</t>
  </si>
  <si>
    <t xml:space="preserve"> PRODERMAGICO DESTINO 2018</t>
  </si>
  <si>
    <t xml:space="preserve"> FASP FEDERAL 2018</t>
  </si>
  <si>
    <t xml:space="preserve"> PROGRAMA DE DESARROLLO CULTURAL DE LA HUASTECA (4.5MDP) 2018</t>
  </si>
  <si>
    <t xml:space="preserve"> FOTRADIS 2018 </t>
  </si>
  <si>
    <t xml:space="preserve"> FAM BASICA 2018</t>
  </si>
  <si>
    <t xml:space="preserve"> BRIGADAS RURALES FED 2018</t>
  </si>
  <si>
    <t>PROIN 2018 FEDERAL SEDEA</t>
  </si>
  <si>
    <t>FISE 2018</t>
  </si>
  <si>
    <t>(PROIN)FEDERAL 2018</t>
  </si>
  <si>
    <t>PROII 2018</t>
  </si>
  <si>
    <t>LINEA DE ACCION DE ACTIVACIÓN FÍSICA MUÉVETE ESCOLAR 2018</t>
  </si>
  <si>
    <t>CONADE (GIMNASIO MULTIFUN 18)</t>
  </si>
  <si>
    <t>CONADE (OLIMPIAD NAL 2018)</t>
  </si>
  <si>
    <t>CONADE 18(JD SILLAS DE RUEDAS)</t>
  </si>
  <si>
    <t>PROGRAMA DE ALTO RENDIMIENTO 2018</t>
  </si>
  <si>
    <t xml:space="preserve"> RAMO 23 FORTALECIMIENTO FINANCIERO 2018</t>
  </si>
  <si>
    <t xml:space="preserve"> FAM ASISTENCIA SOCIAL 2018</t>
  </si>
  <si>
    <t xml:space="preserve"> FAM EDUCACIÓN SUPERIOR 2018</t>
  </si>
  <si>
    <t>ESTUDIANTES DE NIVEL DE EDUCACION MEDIA SUPERIOR</t>
  </si>
  <si>
    <t>ESTUDIANTES DE NIVEL DE EDUCACION BASICA</t>
  </si>
  <si>
    <t>Poder Ejecutivo del Estado del Estado de Querétaro</t>
  </si>
  <si>
    <t>Dirección de Obra Publica y Gasto Social</t>
  </si>
  <si>
    <t>Montos que reciban, obras y acciones a realizar con el FAIS</t>
  </si>
  <si>
    <t>Obra o 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</si>
  <si>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</si>
  <si>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</si>
  <si>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</si>
  <si>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</si>
  <si>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</si>
  <si>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</si>
  <si>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</si>
  <si>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CORREGIDORA</t>
  </si>
  <si>
    <t>LANDA DE MATAMOROS</t>
  </si>
  <si>
    <t>PEÑAMILLER</t>
  </si>
  <si>
    <t>CUESTA COLORADA</t>
  </si>
  <si>
    <t>GUDINOS</t>
  </si>
  <si>
    <t>SAN MIGUEL</t>
  </si>
  <si>
    <t>08S</t>
  </si>
  <si>
    <t>FAM BASICA 2020</t>
  </si>
  <si>
    <t>10S</t>
  </si>
  <si>
    <t>12S</t>
  </si>
  <si>
    <t>FASP FEDERAL 2020</t>
  </si>
  <si>
    <t>13S</t>
  </si>
  <si>
    <t>FAFEF 2020</t>
  </si>
  <si>
    <t>EQUIPAMIENTO DE RIEGO 2020 FED</t>
  </si>
  <si>
    <t>27R</t>
  </si>
  <si>
    <t>FONMETRO 2019</t>
  </si>
  <si>
    <t>29R</t>
  </si>
  <si>
    <t>PAICE 2019 (CULT FALDON) FED</t>
  </si>
  <si>
    <t>TECNIF Y EQUIP DE RIEGO 20 FED</t>
  </si>
  <si>
    <t>33S</t>
  </si>
  <si>
    <t>34S</t>
  </si>
  <si>
    <t>TECNIFICACIÓN DE RIEGO 20 FED</t>
  </si>
  <si>
    <t>Monto que reciban del FAIS 2020</t>
  </si>
  <si>
    <t>QUERÉTARO</t>
  </si>
  <si>
    <t>AMEALCO</t>
  </si>
  <si>
    <t>CADEREYTA</t>
  </si>
  <si>
    <t>PUERTO DE LA LUZ</t>
  </si>
  <si>
    <t>PUERTO DEL CHIQUIHUITE</t>
  </si>
  <si>
    <t>CHARCO BLANCO</t>
  </si>
  <si>
    <t>TIERRA FRIA</t>
  </si>
  <si>
    <t>ZOYAPILCA</t>
  </si>
  <si>
    <t>SANTA INES</t>
  </si>
  <si>
    <t>VALLE DE GUADALUPE</t>
  </si>
  <si>
    <t>ENCINO SOLO</t>
  </si>
  <si>
    <t>AGUA FRIA</t>
  </si>
  <si>
    <t>JOYAS DE BUCARELI</t>
  </si>
  <si>
    <t>LLANO DE SAN FRANCISCO</t>
  </si>
  <si>
    <t>ESCANELILLA</t>
  </si>
  <si>
    <t>BOMINTZA</t>
  </si>
  <si>
    <t>MESA DE RAMIREZ</t>
  </si>
  <si>
    <t>TIERRA VOLTEADA</t>
  </si>
  <si>
    <t>SAN PEDRO DE LOS EUCALIPTOS</t>
  </si>
  <si>
    <t>CONSTRUCCIÓN DE DREN PLUVIAL ORIENTE EN LA LOCALIDAD DE SAN JUAN DEL RIO SAN JUAN DEL RÍO QRO AGEB MIL CIENTO SETENTA</t>
  </si>
  <si>
    <t>CONSTRUCCIÓN DE DREN PLUVIAL ORIENTE EN LA LOCALIDAD DE SAN JUAN DEL RIO SAN JUAN DEL RÍO QRO AGEB SEISCIENTOS TRECE</t>
  </si>
  <si>
    <t>CONSTRUCCIÓN DE DREN PLUVIAL ORIENTE EN LA LOCALIDAD DE SAN JUAN DEL RIO SAN JUAN DEL RÍO QRO AGEB MIL CIENTO SESENTA Y SEIS</t>
  </si>
  <si>
    <t>04S</t>
  </si>
  <si>
    <t>FISE 2020</t>
  </si>
  <si>
    <t>07S</t>
  </si>
  <si>
    <t>FAM SOCIAL 2020</t>
  </si>
  <si>
    <t>17T</t>
  </si>
  <si>
    <t>RAMO 48. AP INST CULTURA 2020</t>
  </si>
  <si>
    <t xml:space="preserve">2182 AMPLIACIÓN DE DRENAJE EN LA COLONIA AMPLIACIÓN LOS ÁNGELES CORREGIDORA </t>
  </si>
  <si>
    <t>AMPLIACION DE RED DE ENERGIA ELECTRICA EN CALLE JOSE ESCANDON Y NORADINO RUBIO EN LA CABECERA MUNICIPAL DE PEÑAMILLER. 5772</t>
  </si>
  <si>
    <t>AMPLIACION DE LÍNEA Y RED DE ENERGIA ELECTRICA EN LA CALLE JOSE ITURBIDE EN LA LOCALIDAD DE SAN MIGUEL PALMAS, PEÑAMILLER, QRO. 5735</t>
  </si>
  <si>
    <t xml:space="preserve">CONSTRUCCION DEL SISTEMA DE ALCANTARILLADO SANITARIO Y DE SANEAMIENTO (2DA. ETAPA), PARA BENEFICIAR A LA LOCALIDAD DE AGUA FRIA PEÑAMILLER, QUERETARO. 4012  </t>
  </si>
  <si>
    <t xml:space="preserve">CONSTRUCCION DEL SISTEMA DE ALCANTARILLADO SANITARIO Y SANEAMIENTO SEGUNDA ETAPA, PARA BENEFICIAR A LA LOCALIDAD DE CUESTA COLORADA, PEÑAMILLER, QUERETARO. 2701  </t>
  </si>
  <si>
    <t>REHABILITACIÓN DE LA RED DE DRENAJE SANITARIO EN LA CALLE CEIBA LA LAGUNA A CALLEJON MALPAIS EN LA LOCALIDAD DE LA LAGUNITA LANDA DE MATAMOROS 3001</t>
  </si>
  <si>
    <t>REHABILITACIÓN DE RED DE DRENAJE SANITARIO DE LA LOCALIDAD DE LA ESTANCIA, SAN JUAN DEL RÍO,QRO. 3152</t>
  </si>
  <si>
    <t>AMPLIACIÓN DE RED DE DRENAJE SANITARIO EN LA LOCALIDAD DE SAN JUAN DEHEDÓ AMEALCO 1600</t>
  </si>
  <si>
    <t>REHABILITACIÓN DE LINEA DE CONDUCCIÓN QUE ABASTECE EL TANQUE ELEVADO EN LA LOCALIDAD DE EL GRANJENO, MUNICIPIO DE TOLIMÁN, QRO. 3203</t>
  </si>
  <si>
    <t>REHABILITACIÓN DE LA LÍNEA DE CONDUCCIÓN DEL POZO AL TANQUE DE LA PRIMARIA CUAUHTEMOC EN LA LOCALIDAD DE SAN MIGUEL, MUNICIPIO DE TOLIMÁN QRO. 3868</t>
  </si>
  <si>
    <t>AMPLIACIÓN DE RED DE ENERGÍA ELÉCTRICA EN VARIAS CALLES Y ALUMBRADO PÚBLICO EN CAMINO A LA PEÑA  EN LA LOCALIDAD DE BOMINTZA, MUNICIPIO DE TOLIMÁN, QRO. 3964</t>
  </si>
  <si>
    <t>AMPLIACIÓN DE RED DE ENERGÍA ELÉCTRICA EN VARIAS CALLES EN LA LOCALIDAD DE GUDINOS 2DA ETAPA, MUNICIPIO DE TOLIMÁN, QRO. 3952</t>
  </si>
  <si>
    <t>AMPLIACIÓN DE DRENAJE SANITARIO EN LA LOCALIDAD DE SANTIAGO MEXQUITITLÁN BARRIO QUINTO EL PASTOREO AMEALCO DE BONFIL 1936</t>
  </si>
  <si>
    <t>REHABILITACIÓN DE RED DE DISTRIBUCIÓN DE AGUA POTABLE A PARTIR DEL TANQUE DE REGULARIZACIÓN EN LA LOCALIDAD DE EL TERRERO, MUNICIPIO DE TOLIMÁN QRO. 3306</t>
  </si>
  <si>
    <t>AMPLIACIÓN DE DRENAJE SANITARIO EN LA LOCALIDAD DE SANTIAGO MEXQUITITLÁN BARRIO TERCERO AMEALCO DE BONFIL 1945</t>
  </si>
  <si>
    <t>AMPLIACIÓN DE DRENAJE SANITARIO EN LA LOCALIDAD DE SAN FELIPE SANTIAGO MEXQUITITLÁN BARRIO SEXTO AMEALCO DE BONFIL 1928</t>
  </si>
  <si>
    <t xml:space="preserve">3033-REHABILITACIÓN DE SISTEMA DE  AGUA POTABLE EN EL MUNICIPIO DE PINAL DE AMOLES, QRO. LOCALIDAD ESCANELILLA </t>
  </si>
  <si>
    <t xml:space="preserve">3076-REHABILITACION DE SISTEMA INTEGRAL  AGUA POTABLE SEGUNDA ETAPA EN EL MUNICIPIO DE PINAL DE AMOLES, QRO. LOCALIDAD JOYAS DE BUCARELI </t>
  </si>
  <si>
    <t>AMPLIACION DE LA RED DE DISTRIBUCION DE ENERGIA ELECTRICA EN EL MUNICIPIO DE CADEREYTA DE MONTES PARA BENEFICIAR A LA LOCALIDAD DE EL BANCO CALLES RAFAEL ERREGUIN Y ROBERTO ERREGUIN COLONIA CENTRO LOCALIDAD EL BANCO. 3691</t>
  </si>
  <si>
    <t>REHABILITACION DE LA LINEA DE CONDUCCION DE AGUA POTABLE EN EL MUNICIPIO DE CADEREYTA DE MONTES PARA BENEFICIAR A LA LOCALIDAD DE EL TERRERO CALLE DE ACCESO COLONIA CENTRO. 8712</t>
  </si>
  <si>
    <t xml:space="preserve">2207 CONSTRUCCIÓN DE RED DE DRENAJE SANITARIO PARA LA COLONIA SANTA CECILIA LA NEGRETA CORREGIDORA </t>
  </si>
  <si>
    <t xml:space="preserve">2214 CONSTRUCCIÓN DE RED DE DRENAJE SANITARIO PARA LA COLONIA NIÑOS HÉROES LA NEGRETA CORREGIDORA </t>
  </si>
  <si>
    <t xml:space="preserve">2243 AMPLIACIÓN DE RED DE DRENAJE EN LA COMUNIDAD DE CHARCO BLANCO CORREGIDORA </t>
  </si>
  <si>
    <t xml:space="preserve">2247 AMPLIACIÓN DE RED DE DRENAJE EN VARIAS CALLES DE LA COMUNIDAD EL JARAL CORREGIDORA </t>
  </si>
  <si>
    <t>CONSTRUCCIÓN DE RED DE ALCANTARILLADO SANITARIO EN LA ZONA ORIENTE, TIERRA VOLTEADA MUNICIPIO DE TOLIMÁN QRO. 7550</t>
  </si>
  <si>
    <t>AMPLIACIÓN DE ELECTRIFICACIÓN RURAL EN PEÑAMILLER LOCALIDAD SAN MIGUEL PALMAS MISIÓN DE PALMAS ASENTAMIENTO SAN MIGUEL PALMAS MISIÓN DE PALMAS COLONIA II. 15003</t>
  </si>
  <si>
    <t xml:space="preserve">3106-CONSTRUCCIÓN DE SISTEMA INTEGRAL DE AGUA POTABLE SEGUNDA ETAPA EN EL MUNICIPIO DE PINAL DE AMOLES, QRO, LOCALIDAD LLANO DE SAN FRANCISCO </t>
  </si>
  <si>
    <t>AMPLIACIÓN DE RED DE DISTRIBUCION DE ENERGIA ELECTRICA JALPAN DE SERRA EN LA COMUNIDAD DE ZOYAPILCA, 2109</t>
  </si>
  <si>
    <t>AMPLIACIÓN DE ELECTRIFICACIÓN EN JALPAN DE SERRA LOCALIDAD OJO DE AGUA DEL LINDERO ASENTAMIENTO OJO DE AGUA DEL LINDERO, 2046</t>
  </si>
  <si>
    <t>AMPLIACIÓN DE RED DE DISTRIBUCIÓN DE ENERGÍA ELÉCTRICA JALPAN DE SERRA EN LA COMUNIDAD DE RÍO ADENTRO, 2062</t>
  </si>
  <si>
    <t>REHABILITACIÓN DE RED DE DISTRIBUCIÓN DE AGUA POTABLE EN LA COMUNIDAD DE TIERRA FRÍA JALPAN DE SERRA QRO, 2140</t>
  </si>
  <si>
    <t>CONSTRUCCION DE TANQUE DE ALMACENAMIENTO DE AGUA EN LA LOCALIDAD DE LA LIMA LANDA DE MATAMOROS QRO 5908</t>
  </si>
  <si>
    <t>CONSTRUCCIÓN DE RED O SISTEMA DE AGUA POTABLE EN LANDA DE MATAMOROS LOCALIDAD LANDA DE MATAMOROS BARRIO CHACATLAN 13042</t>
  </si>
  <si>
    <t>CONSTRUCCIÓN DE SISTEMA DE AGUA POTABLE QUINTA ETAPA PARA BENEFICIAR A LAS LOCALIDADES DE SANTA INES Y EL SACATAL LANDA DE MATAMOROS QRO 5893</t>
  </si>
  <si>
    <t>10818 AMPLIACIÓN DE RED DE DRENAJE PLUVIAL EN CORREGIDORA LOCALIDAD EL PUEBLITO ASENTAMIENTO PIRÁMIDES DE  PRIVADA COPAN A  VASO REGULADOR</t>
  </si>
  <si>
    <t>3190 CONSTRUCCIÓN DE  RED DE DRENAJE PLUVIAL  EN LA COLONIA  LOMAS DE BALVANERA 1A ETAPA</t>
  </si>
  <si>
    <t>CONSTRUCCIÓN DE RED DE ALCANTARILLADO SANITARIO EN CALLE ANAHUAC, CALLE SIN NOMBRE, EN LA LOCALIDAD DE SAN PABLO, MUNICIPIO DE TOLIMÁN QRO. 7620</t>
  </si>
  <si>
    <t>CONSTRUCCIÓN DE RED DE ALCANTARILLADO SANITARIO EN BARRIO EL PUEBLITO, EN LA LOCALIDAD DE SAN PABLO, MUNICIPIO DE TOLIMÁN QRO. 3924</t>
  </si>
  <si>
    <t>CONSTRUCCIÓN DE RED DE ALCANTARILLADO SANITARIO EN CALLE SIN NOMBRE Y EN CAMINO A LOS LERAS EN LA LOCALIDAD DE SAN PEDRO DE LOS EUCALIPTOS, MUNICIPIO DE TOLIMÁN, QRO. 7588</t>
  </si>
  <si>
    <t>AMPLIACIÓN DE LÍNEA Y RED DE DISTRIBUCIÓN DE ENERGÍA ELÉCTRICA EN LA LOCALIDAD DE VALLE DE GUADALUPE DE BARRIO LOS LOREDO LANDA DE MATAMOROS QRO 5880</t>
  </si>
  <si>
    <t>MEJORAMIENTO Y AMPLIACIÓN DE LÍNEA Y RED DE DISTRIBUCIÓN DE ENERGÍA ELÉCTRICA EN LA LOCALIDAD DE EL HUMO LANDA DE MATAMOROS QRO 5886</t>
  </si>
  <si>
    <t>AMPLIACIÓN DE RED DE DISTRIBUCIÓN DE ENERGIA ELECTRICA AMEALCO DE BONFIL QRO LOCALIDAD DE LA MESA EL PUENTE 52661</t>
  </si>
  <si>
    <t>AMPLIACIÓN DE ELECTRIFICACIÓN EN LANDA DE MATAMOROS LOCALIDAD ENCINO SOLO ASENTAMIENTO ENCINO SOLO 5881</t>
  </si>
  <si>
    <t>AMPLIACIÓN DE LINEA Y RED DE DISTRIBUCIÓN DE ENERGÍA ELÉCTRICA EN LA LOCALIDAD DE EL SAUCITO UNO EN EL MUNICIPIO DE PEÑAMILLER. 4264</t>
  </si>
  <si>
    <t>AMPLIACION DE RED DE DISTRIBUCION DE ENERGIA ELECTRICA EN CAMINO PRINCIPAL AL DOCTOR EL FISCAL CADEREYTA DE MONTES QRO. 9307</t>
  </si>
  <si>
    <t>AMPLIACION DE LA RED DE DISTRIBUCION DE ENERGIA ELECTRICA EN EL MUNICIPIO DE CADEREYTA DE MONTES PARA BENEFICIAR A LA LOCALIDAD DE PUERTO DE LA LUZ CALLES SIN NOMBRE COLONIA CENTRO 9087</t>
  </si>
  <si>
    <t>AMPLIACION DE LA RED DE DISTRIBUCION DE ENERGIA ELECTRICA EN VARIAS CALLES EN LA LOCALIDAD DE ALTAMIRA CADEREYTA DE MONTES QRO 9012</t>
  </si>
  <si>
    <t>AMPLIACION DE LA RED DE DISTRIBUCION DE ENERGIA ELECTRICA EN EL MUNICIPIO DE CADEREYTA DE MONTES PARA BENEFICIAR A LA LOCALIDAD DE RANCHO DE GUADALUPE CALLES JUAN PABLO II Y CERRO DEL TEPEYAC COLONIA CENTRO 8919</t>
  </si>
  <si>
    <t>AMPLIACIÓN DE ELECTRIFICACIÓN RURAL EN CADEREYTA DE MONTES LOCALIDAD PUERTO DE CHIQUIHUITE ASENTAMIENTO. 8835</t>
  </si>
  <si>
    <t>REHABILITACIÓN DE CALLES ADOQUÍN, ASFALTO, CONCRETO Y EMPEDRADO EN LA LOCALIDAD DE MESA DE RAMIREZ, MUNICIPIO DE TOLIMÁN, QRO. 7498</t>
  </si>
  <si>
    <t>AMPLIACIÓN DE RED DE ENERGÍA ELÉCTRICA, EN VARIAS CALLES, EN LA LOCALIDAD DE LA CAÑADA, DELEGACIÓN DE CASAS VIEJAS, MUNICIPIO DE TOLIMÁN, QRO. 7522</t>
  </si>
  <si>
    <t xml:space="preserve">AMPLIACIÓN DE LA LINEA Y RED DE DISTRIBUCIÓN DE ENERGÍA ELÉCTRICA EN LA LOCALIDAD DE LA YERBABUENA LANDA DE MATAMOROS QRO 5827						</t>
  </si>
  <si>
    <t>AMPLIACIÓN DE RED DE DRENAJE SANITARIO EN LA LOCALIDAD DE CHITEJÉ DE GARABATO AMEALCO 1846</t>
  </si>
  <si>
    <t>AMPLIACION DE LÍNEA Y RED DE DISTRIBUCION DE ENERGIA ELECTRICA EN LA CALLE ARROYO Y LA CALLE JARDIN DE NIÑOS EN LA LOCALIDAD DE EL SAUZ, PEÑAMILLER, QRO. 4322</t>
  </si>
  <si>
    <t>CONSTRUCCIÓN DE COLECTOR SANITARIO DE BARRIO SAN MIGUEL A LLEGADA A LA PLANTA DE TRATAMIENTO EN LA CABECERA MUNICIPIO DE LANDA DE MATAMOROS QRO 14750</t>
  </si>
  <si>
    <t>REHABILITACIÓN DE ALUMBRADO PÚBLICO EN TOLIMÁN, DELEGACIÓN DE SAN ANTONIO DE LA CAL, EN EL MUNICIPIO DE TOLIMÁN, QRO. 94710</t>
  </si>
  <si>
    <t xml:space="preserve">REHABILITACIÓN DE ALUMBRADO PUBLICO EN TOLIMAN, ZONA CENTRO EN EL MUNICIPIO DE TOLIMAN, QRO. 153839	 	</t>
  </si>
  <si>
    <t>SAN JUAN DEL RIO</t>
  </si>
  <si>
    <t>TOLIMAN</t>
  </si>
  <si>
    <t>PINAL DE AMOLES</t>
  </si>
  <si>
    <t>JALPAN</t>
  </si>
  <si>
    <t>COLONIA LOS ANGELES</t>
  </si>
  <si>
    <t>SAN MIGUEL PALMAS (MISION DE PALMAS)</t>
  </si>
  <si>
    <t>LAGUNITA, LA</t>
  </si>
  <si>
    <t>ESTANCIA, LA</t>
  </si>
  <si>
    <t>SAN JUAN DEHEDO</t>
  </si>
  <si>
    <t>GRANJENO</t>
  </si>
  <si>
    <t>SANTIAGO MEXQUITITLAN BARR.5TO. (EL PASTOREO)</t>
  </si>
  <si>
    <t>TERRERO, EL</t>
  </si>
  <si>
    <t>SANTIAGO MEXQUITITLAN BARRIO 3RO.</t>
  </si>
  <si>
    <t>SANTIAGO MEXQUITITLAN BO. 6TO.</t>
  </si>
  <si>
    <t>BANCO, EL</t>
  </si>
  <si>
    <t>NEGRETA, LA</t>
  </si>
  <si>
    <t>JARAL, EL</t>
  </si>
  <si>
    <t>COLONIA DOS ,LA</t>
  </si>
  <si>
    <t>OJO DE AGUA DEL LINDERO</t>
  </si>
  <si>
    <t>RIO ADENTRO</t>
  </si>
  <si>
    <t>LIMA, LA</t>
  </si>
  <si>
    <t>LANDA</t>
  </si>
  <si>
    <t>PUEBLITO, EL</t>
  </si>
  <si>
    <t>SAN PABLO TOLIMAN</t>
  </si>
  <si>
    <t>HUMO, EL</t>
  </si>
  <si>
    <t>MESA, LA</t>
  </si>
  <si>
    <t>SAUCITO, EL</t>
  </si>
  <si>
    <t>DOCTOR, EL</t>
  </si>
  <si>
    <t>ALTAMIRA (LA BONDOTITA)</t>
  </si>
  <si>
    <t>RANCHO GUADALUPE</t>
  </si>
  <si>
    <t>CAÑADA, LA</t>
  </si>
  <si>
    <t>YERBABUENA, LA</t>
  </si>
  <si>
    <t>CHITEJE DE GARABATO</t>
  </si>
  <si>
    <t>SAUZ, EL</t>
  </si>
  <si>
    <t>SAN ANTONIO DE LA CAL</t>
  </si>
  <si>
    <t>600 ML (DRENAJE)</t>
  </si>
  <si>
    <t>4 POSTES</t>
  </si>
  <si>
    <t>864.5 ML (DRENAJE)</t>
  </si>
  <si>
    <t>853.25 METROS LINEALES</t>
  </si>
  <si>
    <t>183.71 METROS LINEALES</t>
  </si>
  <si>
    <t>319.18 ML (DRENAJE)</t>
  </si>
  <si>
    <t>640 ML (DRENAJE)</t>
  </si>
  <si>
    <t>149 METROS LINEALES</t>
  </si>
  <si>
    <t>1786.8 METROS LINEALES</t>
  </si>
  <si>
    <t>13 ESTRUCTURAS</t>
  </si>
  <si>
    <t>10 POSTES</t>
  </si>
  <si>
    <t>570 ML (DRENAJE)</t>
  </si>
  <si>
    <t>722 METROS LINEALES</t>
  </si>
  <si>
    <t>727.7 ML (DRENAJE)</t>
  </si>
  <si>
    <t>703.8 ML (DRENAJE)</t>
  </si>
  <si>
    <t>1819.3 METROS LINEALES</t>
  </si>
  <si>
    <t>4381.27 METROS LINEALES</t>
  </si>
  <si>
    <t>3 POSTES</t>
  </si>
  <si>
    <t>1255.5 METROS LINEALES</t>
  </si>
  <si>
    <t>391 ML (DRENAJE)</t>
  </si>
  <si>
    <t>795 ML (DRENAJE)</t>
  </si>
  <si>
    <t>734 ML (DRENAJE)</t>
  </si>
  <si>
    <t>624 ML (DRENAJE)</t>
  </si>
  <si>
    <t>596 ML (DRENAJE)</t>
  </si>
  <si>
    <t>7 POSTES</t>
  </si>
  <si>
    <t>2991.59 METROS LINEALES</t>
  </si>
  <si>
    <t>9 POSTES</t>
  </si>
  <si>
    <t>35 POSTES</t>
  </si>
  <si>
    <t>23 ESTRUCTURAS</t>
  </si>
  <si>
    <t>2473 METROS LINEALES</t>
  </si>
  <si>
    <t>139 METROS LINEALES</t>
  </si>
  <si>
    <t>750 METROS LINEALES</t>
  </si>
  <si>
    <t>1400 METROS LINEALES</t>
  </si>
  <si>
    <t>384 METROS LINEALES</t>
  </si>
  <si>
    <t>224.22 METROS LINEALES</t>
  </si>
  <si>
    <t>387.1 METROS LINEALES</t>
  </si>
  <si>
    <t>500.1 METROS LINEALES</t>
  </si>
  <si>
    <t>721.2 METROS LINEALES</t>
  </si>
  <si>
    <t>8 POSTES</t>
  </si>
  <si>
    <t>15 POSTES</t>
  </si>
  <si>
    <t>659 LINEA ELECTRICA (ML)</t>
  </si>
  <si>
    <t>5 POSTES</t>
  </si>
  <si>
    <t>29 ESTRUCTURAS</t>
  </si>
  <si>
    <t>5 ESTRUCTURAS</t>
  </si>
  <si>
    <t>4 ESTRUCTURAS</t>
  </si>
  <si>
    <t>3049.8 METROS CUADRADOS</t>
  </si>
  <si>
    <t>13 POSTES</t>
  </si>
  <si>
    <t>721.46 METROS LINEALES</t>
  </si>
  <si>
    <t>12 POSTES</t>
  </si>
  <si>
    <t>1170.5 METROS LINEALES</t>
  </si>
  <si>
    <t>429.65 ML(DRENAJE PLUVIAL)</t>
  </si>
  <si>
    <t>186.25 ML(DRENAJE PLUVIAL)</t>
  </si>
  <si>
    <t>382.7 ML(DRENAJE PLUVIAL)</t>
  </si>
  <si>
    <t>58 LUMINARIAS</t>
  </si>
  <si>
    <t>45 LUMINARIAS</t>
  </si>
  <si>
    <t>823 PERSONAS</t>
  </si>
  <si>
    <t>20 PERSONAS</t>
  </si>
  <si>
    <t>560 PERSONAS</t>
  </si>
  <si>
    <t>1427 PERSONAS</t>
  </si>
  <si>
    <t>109 PERSONAS</t>
  </si>
  <si>
    <t>95 PERSONAS</t>
  </si>
  <si>
    <t>179 PERSONAS</t>
  </si>
  <si>
    <t>135 PERSONAS</t>
  </si>
  <si>
    <t>1100 PERSONAS</t>
  </si>
  <si>
    <t>800 PERSONAS</t>
  </si>
  <si>
    <t>150 PERSONAS</t>
  </si>
  <si>
    <t>90 PERSONAS</t>
  </si>
  <si>
    <t>50 PERSONAS</t>
  </si>
  <si>
    <t>55 PERSONAS</t>
  </si>
  <si>
    <t>110 PERSONAS</t>
  </si>
  <si>
    <t>455 PERSONAS</t>
  </si>
  <si>
    <t>160 PERSONAS</t>
  </si>
  <si>
    <t>15 PERSONAS</t>
  </si>
  <si>
    <t>625 PERSONAS</t>
  </si>
  <si>
    <t>215 PERSONAS</t>
  </si>
  <si>
    <t>344 PERSONAS</t>
  </si>
  <si>
    <t>169 PERSONAS</t>
  </si>
  <si>
    <t>120 PERSONAS</t>
  </si>
  <si>
    <t>58 PERSONAS</t>
  </si>
  <si>
    <t>198 PERSONAS</t>
  </si>
  <si>
    <t>51 PERSONAS</t>
  </si>
  <si>
    <t>627 PERSONAS</t>
  </si>
  <si>
    <t>350 PERSONAS</t>
  </si>
  <si>
    <t>589 PERSONAS</t>
  </si>
  <si>
    <t>11827 PERSONAS</t>
  </si>
  <si>
    <t>979 PERSONAS</t>
  </si>
  <si>
    <t>75 PERSONAS</t>
  </si>
  <si>
    <t>125 PERSONAS</t>
  </si>
  <si>
    <t>510 PERSONAS</t>
  </si>
  <si>
    <t>45 PERSONAS</t>
  </si>
  <si>
    <t>535 PERSONAS</t>
  </si>
  <si>
    <t>60 PERSONAS</t>
  </si>
  <si>
    <t>30 PERSONAS</t>
  </si>
  <si>
    <t>34 PERSONAS</t>
  </si>
  <si>
    <t>9 PERSONAS</t>
  </si>
  <si>
    <t>21 PERSONAS</t>
  </si>
  <si>
    <t>200 PERSONAS</t>
  </si>
  <si>
    <t>85 PERSONAS</t>
  </si>
  <si>
    <t>40 PERSONAS</t>
  </si>
  <si>
    <t>255 PERSONAS</t>
  </si>
  <si>
    <t>2919 PERSONAS</t>
  </si>
  <si>
    <t>858 PERSONAS</t>
  </si>
  <si>
    <t>1998 PERSONAS</t>
  </si>
  <si>
    <t>550 PERSONAS</t>
  </si>
  <si>
    <t>1500 PERSONAS</t>
  </si>
  <si>
    <r>
      <rPr>
        <b/>
        <sz val="10"/>
        <color theme="1"/>
        <rFont val="Century Gothic"/>
        <family val="2"/>
      </rPr>
      <t xml:space="preserve">NOTA1: </t>
    </r>
    <r>
      <rPr>
        <sz val="10"/>
        <color theme="1"/>
        <rFont val="Century Gothic"/>
        <family val="2"/>
      </rPr>
      <t>AL TERCER TRIMESTRE DE 2020 SE RECIBIERON 9 MINISTRACIONES DE $10,703,702.00  Y UNA MINISTRACIÓN DE $10,703,706.00, DANDO UN TOTAL DE $107,037,024.00  (NO INCLUYE RENDIMIENTOS FINANCIEROS)</t>
    </r>
  </si>
  <si>
    <r>
      <t xml:space="preserve">NOTA 2: </t>
    </r>
    <r>
      <rPr>
        <sz val="10"/>
        <color theme="1"/>
        <rFont val="Century Gothic"/>
        <family val="2"/>
      </rPr>
      <t>SE AUTORIZARON LOS PROYECTOS 2020-00675 Y 2020-00955 PARA EL MUNICIPIO DE TOLIMAN PARA EL PAGO CON RENDIMIENTOS FINANCIEROS GENERADOS</t>
    </r>
  </si>
  <si>
    <t>RAMO 48 PLAN MANEJO ZMHQ 2020</t>
  </si>
  <si>
    <t>27T</t>
  </si>
  <si>
    <t>RAMO 48 PLAZA CONST ZMHQ 2020</t>
  </si>
  <si>
    <t>33T</t>
  </si>
  <si>
    <t>RAMO 48 TEATRO AMEALCO 2020</t>
  </si>
  <si>
    <t>36S</t>
  </si>
  <si>
    <t>RAMO 23 FOTRADIS 2020</t>
  </si>
  <si>
    <t>52T</t>
  </si>
  <si>
    <t>CONADE (PREMIO EST DEP 20)</t>
  </si>
  <si>
    <t>28T</t>
  </si>
  <si>
    <t>RAMO 48 CAPILLA ESP ZMHQ 2020</t>
  </si>
  <si>
    <t>FASP FEDERAL 2019</t>
  </si>
  <si>
    <t>FAM MEDIA SUP 2020</t>
  </si>
  <si>
    <t>FAM SUP 2020</t>
  </si>
  <si>
    <t>FOMENTO LECTURA 2019</t>
  </si>
  <si>
    <t>BRIGADAS RURALES FED 2020</t>
  </si>
  <si>
    <t>RAMO 48 CULT INDIG Y URB 2019</t>
  </si>
  <si>
    <t>CULTURA-HUASTECA 2019</t>
  </si>
  <si>
    <t>REGISTRO CIVIL 2019 FEDERAL</t>
  </si>
  <si>
    <t>RAMO 48. AP INST CULTURA 2019</t>
  </si>
  <si>
    <t>06Q</t>
  </si>
  <si>
    <t>09S</t>
  </si>
  <si>
    <t>15R</t>
  </si>
  <si>
    <t>16T</t>
  </si>
  <si>
    <t>24R</t>
  </si>
  <si>
    <t>26T</t>
  </si>
  <si>
    <t>38S</t>
  </si>
  <si>
    <t>61Q</t>
  </si>
  <si>
    <t>66Q</t>
  </si>
  <si>
    <t>77Q</t>
  </si>
  <si>
    <t>CIERRE DEL EJERCICIO</t>
  </si>
  <si>
    <t>PERIDODO ANUAL 2020</t>
  </si>
  <si>
    <t>Porgrama de Fortalecimiento de la Calidad Educativa 2019</t>
  </si>
  <si>
    <t>Unidad de Servicios para la Educación Básica en el Estado de Querétaro (USEBEQ)</t>
  </si>
  <si>
    <t>Programa de Inclusión y Equidad Educativa 2019</t>
  </si>
  <si>
    <t>Programa Escuelas de Calidad 2015</t>
  </si>
  <si>
    <t>Programa Escuelas de Tiempo Completo 2019</t>
  </si>
  <si>
    <t>Programa Nacional de Inglés 2019</t>
  </si>
  <si>
    <t>Programa Nacional de Convivencia Escolar 2019</t>
  </si>
  <si>
    <t>Programa Nacional de Becas 2019</t>
  </si>
  <si>
    <t>Programa Escuelas de Tiempo Completo 2020</t>
  </si>
  <si>
    <t>Porgrama de Fortalecimiento de la Calidad Educativa 2019 (Universidades)</t>
  </si>
  <si>
    <t>Universidad Politécnica de Querétaro (UPQ)</t>
  </si>
  <si>
    <t>Anexo de Ejecución / Apoyo Financiero 2020</t>
  </si>
  <si>
    <t>Colegio de Bachilleres del Estado de Querétaro (COBAQ)</t>
  </si>
  <si>
    <t>Subsidios Federales para Organismos Descentralizados Estatales Telebachillerato Comunitario ICATEQ 2018</t>
  </si>
  <si>
    <t>Instituto de Capacitación para el Trabajo del Estado de Querétaro (ICATEQ)</t>
  </si>
  <si>
    <t>Subsidios Federales para Organismos Descentralizados Estatales Telebachillerato Comunitario ICATEQ 2019</t>
  </si>
  <si>
    <t>Colegio de Estudios Científicos y Tecnológicos del Estado de Querétaro (CECYTEQ)</t>
  </si>
  <si>
    <t>Anexo de Ejecución / Apoyo Financiero  2020</t>
  </si>
  <si>
    <t>Anexo de Ejecución al Convenio Marco de Colaboración para el Apoyo Financiero. Ejercicio 2020</t>
  </si>
  <si>
    <t>Universidad Autónoma de Querétaro (UAQ)</t>
  </si>
  <si>
    <t>Fortalecimiento a la Excelencia Educativa (PROFEXCE) 2020</t>
  </si>
  <si>
    <t>Programa de Carrera Docente en UPES (U040) Fondo Extraordinario 2020</t>
  </si>
  <si>
    <t>Programa para el Desarrollo Profesional Docente 2020</t>
  </si>
  <si>
    <t>Anexo de Ejecución / Apoyo Financiero 2019</t>
  </si>
  <si>
    <t>Anexo de Ejecución / Apoyo Financiero  2019</t>
  </si>
  <si>
    <t>Subsidios Federales para Organismos Descentralizados Estatales Telebachillerato Comunitario ICATEQ 2020</t>
  </si>
  <si>
    <t>Convenio Específico para la Asignación de Recursos Financieros para la operación de la Universidad Aeronaútica en Querétaro, para el ejercicio fiscal 2020</t>
  </si>
  <si>
    <t>Universidad Aeronáutica en Querétaro (UNAQ)</t>
  </si>
  <si>
    <t>Programa de Fortalecimiento a la Excelencia Educativa (PROFEXCE) 2020</t>
  </si>
  <si>
    <t>Convenio Específico para la Asignación de Recursos Financieros para la operación de las Universidades Tecnológicas de el Estado de Querétaro, para el ejercicio fiscal 2020</t>
  </si>
  <si>
    <t>Universidad Tecnológica de Querétaro (UTEQ)</t>
  </si>
  <si>
    <t>Universidad Tecnológica de San Juan del Río (UTSJR)</t>
  </si>
  <si>
    <t>Universidad Tecnológica de Corregidora (UTC)</t>
  </si>
  <si>
    <t>Convenio Específico para la Asignación de Recursos Financieros para la operación de las Universidades Politécnicas de el Estado de Querétaro, para el ejercicio fiscal 2020</t>
  </si>
  <si>
    <t>Universidad Politécnica de Santa Rosa Jauregui (UPSRJ)</t>
  </si>
  <si>
    <t>Programa para el Desarrollo Profesional Docente 2019</t>
  </si>
  <si>
    <t>Convenio de Colaboración para el Plan de Apoyo a la Calidad Educativa y la Transformación de las Escuelas Normales PACTEN 2019</t>
  </si>
  <si>
    <t>Escuela Normal Superior de Querétaro  (ENS)</t>
  </si>
  <si>
    <t>Centenaria y Benemérita Escuela Normal del Estado de Querétaro  (ENEQ)</t>
  </si>
  <si>
    <t>Programa Expansion de la Educacion Inicial 2019</t>
  </si>
  <si>
    <t>Programa para la Inclusión y la Equidad Educativa 2019</t>
  </si>
  <si>
    <t>Programa Fortalecimiento a la Atención Médica 2019 (Implementación de Acciones y Proyectos con Nuevas Modalidades) 2019</t>
  </si>
  <si>
    <t>Servicios de Salud del Estado de Querétaro (SESEQ)</t>
  </si>
  <si>
    <t>Atención a la Salud y Medicamentos Gratuitos para la Población sin Seguridad Social Laboral 2019</t>
  </si>
  <si>
    <t>Atención a la Salud y Medicamentos Gratuitos para la Población sin Seguridad Social Laboral 2020</t>
  </si>
  <si>
    <t>Programa INSABI Prestación Gratuita de Servicios de Salud, Medicamentos y Demás Insumos Asociados 2020</t>
  </si>
  <si>
    <t>Regulación y Vigilancia de Establecimientos y servicios de atención médica (G005) 2019</t>
  </si>
  <si>
    <t>Seguro Médico Siglo XXI 2019</t>
  </si>
  <si>
    <t>Cuota Social y Aportación Solidaria Federal 2016</t>
  </si>
  <si>
    <t>Régimen Estatal de Prección Social en Salud en el Estado de Querétaro 2019 (REPSS)</t>
  </si>
  <si>
    <t>Convenio Específico en Materia de Ministración de Subsidios para el Fortalecimiento de Acciones de Salud Publica en las Entidades Federativas (AFASPE 2020)</t>
  </si>
  <si>
    <t>Convenio Específico en Materia de Ministración de Subsidios para el Fortalecimiento de Acciones de Salud Publica en las Entidades Federativas (AFASPE 2019)</t>
  </si>
  <si>
    <t>Programas Protección contra Riesgos Sanitarios 2019</t>
  </si>
  <si>
    <t>Programas Protección contra Riesgos Sanitarios 2020</t>
  </si>
  <si>
    <t>Programa Fortalecimiento a la Atención Médica 2019</t>
  </si>
  <si>
    <t>Prevención y Tratamiento de las Adicciones 2019</t>
  </si>
  <si>
    <t>Programa de Fortalecimiento a la Atención Medica 2020</t>
  </si>
  <si>
    <t>Fondo de Aportaciones para los Servicios de Salud (FASSA) 2020</t>
  </si>
  <si>
    <t>Cuota Social y Aportación Solidaria Federal 2019</t>
  </si>
  <si>
    <t>Fondo de Aportaciones para la Nómina Educativa y Gasto Operativo  (FONE) Otros de Gasto Corriente 2019</t>
  </si>
  <si>
    <t>Fondo de Aportaciones para la Nómina Educativa y Gasto Operativo  (FONE) Gasto de Operación 2019</t>
  </si>
  <si>
    <t>Fondo de Aportaciones para la Nómina Educativa y Gasto Operativo  (FONE) Otros de Gasto Corriente 2020</t>
  </si>
  <si>
    <t>Fondo de Aportaciones para la Nómina Educativa y Gasto Operativo  (FONE) Servicios Personales 2020</t>
  </si>
  <si>
    <t>Fondo de Aportaciones para la Nómina Educativa y Gasto Operativo  (FONE) Gasto de Operación 2020</t>
  </si>
  <si>
    <t>Fondo de Aportaciones para la Educación Tecnológica y de Adultos (FAETA) 2020</t>
  </si>
  <si>
    <t>Colegio de Educación Profesional Técnica del Estado de Querétaro (CONALEP)</t>
  </si>
  <si>
    <t>Fondo de Aportaciones para la Educación Tecnológica y de Adultos (FAETA) 2019</t>
  </si>
  <si>
    <t>Fondo de Aportaciones para los Servicios de Salud (FASSA) 2019</t>
  </si>
  <si>
    <t>FAM Infraestructura Educativa Media Superior 2020</t>
  </si>
  <si>
    <t>Instituto de Infraestructura Física Educativa del Estado de Querétaro (IIFEQ)</t>
  </si>
  <si>
    <t>FAM Infraestructura Educativa Superior 2020</t>
  </si>
  <si>
    <t>FAM Indraestructura Educativa Básica 2020</t>
  </si>
  <si>
    <t>Fondo para el Bienestar y el Avance de las Mujeres (FOBAM) 2020</t>
  </si>
  <si>
    <t>Instituto Queretano de las Mujeres (IQM)</t>
  </si>
  <si>
    <t>Fortalecimiento a la Transversalidad de la Perspectiva de Género 2020</t>
  </si>
  <si>
    <t>Programa de Fortalecimiento de la igualdad sustantiva entre mujeres y hombres 2019.</t>
  </si>
  <si>
    <t>Programa de Fortalecimiento a la Transversalidad de la Perspectiva de Genero 2019</t>
  </si>
  <si>
    <t>Programa de Agua Potable, Drenaje y Tratamiento (PROAGUA) Apartado Plantas de Tratamiento (APTAR) 2020.</t>
  </si>
  <si>
    <t>Comisión Estatal de Aguas (CEA)</t>
  </si>
  <si>
    <t>Programa de Agua Potable, Drenaje y Tratamiento (PROAGUA) Apartado Prodi 2020.</t>
  </si>
  <si>
    <t>Programa de Agua Potable, Drenaje y Tratamiento (PROAGUA) Apartado Rural (APARURAL) 2020.</t>
  </si>
  <si>
    <t>Programa de Agua Potable, Drenaje y Tratamiento (PROAGUA) Apartado Urbano (APAUR) 2020.</t>
  </si>
  <si>
    <t>Programa de Agua Potable, Drenaje y Tratamiento (PROAGUA) Apartado Urbano (APAUR) 2019</t>
  </si>
  <si>
    <t>Programa de Agua Potable, Drenaje y Tratamiento (PROAGUA) Apartado Agua Limpia (AAL) 2020.</t>
  </si>
  <si>
    <t>Programa de Agua Potable, Drenaje y Tratamiento (PROAGUA) Apartado Agua Limpia 2020 COVID-19.</t>
  </si>
  <si>
    <t>Programa de Capacitación Ambiental y Desarrollo Sustentable en Relación a las Acciones en Materia de Cultura del Agua 2020</t>
  </si>
  <si>
    <t>Proyecto: "Equipamiento del Centro de Rehabilitación Integral del Estado de Querétaro" del Programa de Atención a Personas con Discapacidad.</t>
  </si>
  <si>
    <t>Sistema para el Desarrollo Integral de la Familia del Estado de Querétaro (DIF)</t>
  </si>
  <si>
    <t>Programa de Salud y Bienestar Comunitario 2020.</t>
  </si>
  <si>
    <t>Programa Nacional de Convivencia Escolar 2020</t>
  </si>
  <si>
    <t>Programa para el Desarrollo Profesional Docente Tipo Básico 2020</t>
  </si>
  <si>
    <t>Programa Desarrollo de Aprendizajes Significativos de Educación Básica 2020</t>
  </si>
  <si>
    <t>Programa de Fortalecimiento de los Servicios de Educación Especial 2020</t>
  </si>
  <si>
    <t>Programa Atención a la Diversidad de la Educación Indígena 2020</t>
  </si>
  <si>
    <t>Programa Atención Educativa de la Población Escolar Migrante 2020</t>
  </si>
  <si>
    <t>Programa Nacional de Inglés 2020</t>
  </si>
  <si>
    <t>Programa de Becas Elisa Acuña 2020</t>
  </si>
  <si>
    <t>Programa INSABI Seguro Médico Siglo XXI 2020</t>
  </si>
  <si>
    <t>Programa Prevención y Tratamiento de las Adicciones 2020</t>
  </si>
  <si>
    <t>Programa de Fortalecimiento para la Seguridad (FORTASEG) 2020</t>
  </si>
  <si>
    <t>Municipios de Corregidora, El Marqués, Pedro Escobedo, Querétaro, San Juan del Río y Tequisquiapan</t>
  </si>
  <si>
    <t>Programa de Fortalecimiento para la Seguridad (FORTASEG) 2019</t>
  </si>
  <si>
    <t>Municipios de Corregidora, El Marqués, Querétaro y San Juan del Río</t>
  </si>
  <si>
    <t>Participaciones Federales 2019</t>
  </si>
  <si>
    <t>Poder Judicial</t>
  </si>
  <si>
    <t>Poder Legislativo</t>
  </si>
  <si>
    <t>Defensoría de los Derechos Humanos de Querétaro (DDHQ)</t>
  </si>
  <si>
    <t>Comisión de Transparencia y Acceso a la Información Pública</t>
  </si>
  <si>
    <t>Entidad Superior de Fiscalización del Estado (ESFE)</t>
  </si>
  <si>
    <t>Fiscalía General del Estado de Querétaro (FGEQ)</t>
  </si>
  <si>
    <t>Instituto Electoral del Estado de Querétaro (IEEQ)</t>
  </si>
  <si>
    <t>Tribunal de Justicia Administrativa</t>
  </si>
  <si>
    <t>Tribunal de Conciliación y Arbitraje (TCyA)</t>
  </si>
  <si>
    <t>Tribunal Electorial del Estado de Querétaro (TEEQ)</t>
  </si>
  <si>
    <t>Secretaría Ejecutiva del Sistema Estatal Anticorrupción (SESEA)</t>
  </si>
  <si>
    <t>Procuraduría Estatal de Protección al Medio Ambiente y Desarrollo Urbano (PEPMADU)</t>
  </si>
  <si>
    <t>Sistema Estatal de Comunicación Cultural y Educativa (SECCE)</t>
  </si>
  <si>
    <t>Comisión para el Fomento Económico de las Empresas del Sector Industrial, Comercial y de Servicios del Estado de Querétaro (COFESIAQ)</t>
  </si>
  <si>
    <t xml:space="preserve">Comisión Estatal de Infraestructura de Querétaro (CEIQ) </t>
  </si>
  <si>
    <t>Instituto de Artes y Oficios de Querétaro (INAROQ)</t>
  </si>
  <si>
    <t>Consejo de Ciencia y Tecnología del Estado de Querétaro (CONCyTEQ)</t>
  </si>
  <si>
    <t>Instituto del Deporte y la Recreación del Estado de Querétaro (INDEREQ)</t>
  </si>
  <si>
    <t>Centro de Evaluación y Control de Confianza (CECCEQ)</t>
  </si>
  <si>
    <t>Comisión Estatal del Sistema Penitenciario (CESP)</t>
  </si>
  <si>
    <t>Patronato de las Fiestas de Querétaro (PFQ)</t>
  </si>
  <si>
    <t>Centro Estatal de Trasplantes de Querétaro (CETQRO)</t>
  </si>
  <si>
    <t>Instituto de la Vivienda del Estado de Querétaro (IVEQ)</t>
  </si>
  <si>
    <t>Participaciones Federales 2020</t>
  </si>
  <si>
    <t>Casa Querétana de las Artesanías (CQA)</t>
  </si>
  <si>
    <t>Centro de Información y Análisis para la Seguridad de Querétaro (CIAS)</t>
  </si>
  <si>
    <t>Instituto Queretano del Transporte (IQT)</t>
  </si>
  <si>
    <t>Fideicomiso Fondo de Estabiliazación de los Ingresos de la Entidad Federativa (FEIEF) 2020</t>
  </si>
  <si>
    <t>Incentivos derivados de la Colaboración Fiscal 2019</t>
  </si>
  <si>
    <t>Centenaria y Benemérita Escuela Normal del Estado de Querétaro Andrés Balvanera (ENEQ)</t>
  </si>
  <si>
    <t>Incentivos derivados de la Colaboración Fiscal 2020</t>
  </si>
  <si>
    <t>FISM 2015 (Fondo de Aportaciones para la Infraestructura Social Municipal y de las Demarcaciones Territoriales del Distrito Federal)</t>
  </si>
  <si>
    <t>Municipios</t>
  </si>
  <si>
    <t>FISM 2019 (Fondo de Aportaciones para la Infraestructura Social Municipal y de las Demarcaciones Territoriales del Distrito Federal)</t>
  </si>
  <si>
    <t>FISM 2020 (Fondo de Aportaciones para la Infraestructura Social Municipal y de las Demarcaciones Territoriales del Distrito Federal)</t>
  </si>
  <si>
    <t>FORTAMUN 2016 (Fondo de Aportaciones para el Fortalecimiento de los Municipios y de las Demarcaciones Territoriales del Distrito Federal)</t>
  </si>
  <si>
    <t>FORTAMUN 2017 (Fondo de Aportaciones para el Fortalecimiento de los Municipios y de las Demarcaciones Territoriales del Distrito Federal)</t>
  </si>
  <si>
    <t>FORTAMUN 2019 (Fondo de Aportaciones para el Fortalecimiento de los Municipios y de las Demarcaciones Territoriales del Distrito Federal)</t>
  </si>
  <si>
    <t>FORTAMUN 2020 (Fondo de Aportaciones para el Fortalecimiento de los Municipios y de las Demarcaciones Territoriales del Distrito Federal)</t>
  </si>
  <si>
    <t>Fondo de Aportaciones Múltiples (FAM) Infraestructura Educativa Básica 2020</t>
  </si>
  <si>
    <t>Fideicomiso 2595 INVEX</t>
  </si>
  <si>
    <t>Fondo de Aportaciones Múltiples (FAM) Infraestructura Educativa Media Superior y Superior 2020</t>
  </si>
  <si>
    <r>
      <t xml:space="preserve">NOTA 1: </t>
    </r>
    <r>
      <rPr>
        <sz val="9"/>
        <color theme="1"/>
        <rFont val="Arial"/>
        <family val="2"/>
      </rPr>
      <t>Cifras al Cierrre del Ejercicio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</si>
</sst>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10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0"/>
      <name val="Century Gothic"/>
      <family val="2"/>
    </font>
    <font>
      <sz val="10"/>
      <name val="Calibri"/>
      <family val="2"/>
      <scheme val="minor"/>
    </font>
    <font>
      <sz val="9"/>
      <name val="Century Gothic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43" fontId="8" fillId="0" borderId="3" xfId="1" applyFont="1" applyFill="1" applyBorder="1" applyAlignment="1">
      <alignment horizontal="left" vertical="center"/>
    </xf>
    <xf numFmtId="43" fontId="8" fillId="2" borderId="4" xfId="1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0" xfId="0" applyNumberFormat="1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center" wrapText="1"/>
    </xf>
    <xf numFmtId="43" fontId="6" fillId="2" borderId="0" xfId="1" applyFont="1" applyFill="1" applyAlignment="1">
      <alignment horizontal="center"/>
    </xf>
    <xf numFmtId="0" fontId="14" fillId="5" borderId="1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justify" vertical="center" wrapText="1"/>
    </xf>
    <xf numFmtId="44" fontId="15" fillId="2" borderId="6" xfId="2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 wrapText="1"/>
    </xf>
    <xf numFmtId="43" fontId="17" fillId="2" borderId="0" xfId="1" applyFont="1" applyFill="1"/>
    <xf numFmtId="43" fontId="4" fillId="2" borderId="0" xfId="0" applyNumberFormat="1" applyFont="1" applyFill="1"/>
    <xf numFmtId="0" fontId="9" fillId="2" borderId="0" xfId="0" applyFont="1" applyFill="1" applyAlignment="1"/>
    <xf numFmtId="3" fontId="15" fillId="2" borderId="6" xfId="0" applyNumberFormat="1" applyFont="1" applyFill="1" applyBorder="1" applyAlignment="1">
      <alignment horizontal="left" vertical="center" wrapText="1"/>
    </xf>
    <xf numFmtId="0" fontId="6" fillId="2" borderId="0" xfId="0" applyFont="1" applyFill="1"/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left" vertical="center" wrapText="1"/>
    </xf>
    <xf numFmtId="43" fontId="16" fillId="2" borderId="6" xfId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9"/>
  <sheetViews>
    <sheetView tabSelected="1" workbookViewId="0">
      <selection activeCell="C11" sqref="C11"/>
    </sheetView>
  </sheetViews>
  <sheetFormatPr baseColWidth="10" defaultColWidth="36.5703125" defaultRowHeight="12" x14ac:dyDescent="0.2"/>
  <cols>
    <col min="1" max="1" width="3.140625" style="30" customWidth="1"/>
    <col min="2" max="2" width="42.28515625" style="3" customWidth="1"/>
    <col min="3" max="3" width="26.140625" style="3" customWidth="1"/>
    <col min="4" max="4" width="18.7109375" style="1" customWidth="1"/>
    <col min="5" max="5" width="19.7109375" style="4" customWidth="1"/>
    <col min="6" max="6" width="18.28515625" style="1" customWidth="1"/>
    <col min="7" max="7" width="15.5703125" style="1" bestFit="1" customWidth="1"/>
    <col min="8" max="8" width="20.140625" style="1" customWidth="1"/>
    <col min="9" max="9" width="11.42578125" style="1" customWidth="1"/>
    <col min="10" max="10" width="17.42578125" style="1" customWidth="1"/>
    <col min="11" max="254" width="11.42578125" style="1" customWidth="1"/>
    <col min="255" max="255" width="36.5703125" style="1"/>
    <col min="256" max="256" width="36.5703125" style="1" customWidth="1"/>
    <col min="257" max="257" width="27.140625" style="1" customWidth="1"/>
    <col min="258" max="259" width="18.7109375" style="1" customWidth="1"/>
    <col min="260" max="260" width="25" style="1" customWidth="1"/>
    <col min="261" max="261" width="16.85546875" style="1" bestFit="1" customWidth="1"/>
    <col min="262" max="263" width="15.5703125" style="1" bestFit="1" customWidth="1"/>
    <col min="264" max="264" width="20.140625" style="1" customWidth="1"/>
    <col min="265" max="265" width="11.42578125" style="1" customWidth="1"/>
    <col min="266" max="266" width="17.42578125" style="1" customWidth="1"/>
    <col min="267" max="510" width="11.42578125" style="1" customWidth="1"/>
    <col min="511" max="511" width="36.5703125" style="1"/>
    <col min="512" max="512" width="36.5703125" style="1" customWidth="1"/>
    <col min="513" max="513" width="27.140625" style="1" customWidth="1"/>
    <col min="514" max="515" width="18.7109375" style="1" customWidth="1"/>
    <col min="516" max="516" width="25" style="1" customWidth="1"/>
    <col min="517" max="517" width="16.85546875" style="1" bestFit="1" customWidth="1"/>
    <col min="518" max="519" width="15.5703125" style="1" bestFit="1" customWidth="1"/>
    <col min="520" max="520" width="20.140625" style="1" customWidth="1"/>
    <col min="521" max="521" width="11.42578125" style="1" customWidth="1"/>
    <col min="522" max="522" width="17.42578125" style="1" customWidth="1"/>
    <col min="523" max="766" width="11.42578125" style="1" customWidth="1"/>
    <col min="767" max="767" width="36.5703125" style="1"/>
    <col min="768" max="768" width="36.5703125" style="1" customWidth="1"/>
    <col min="769" max="769" width="27.140625" style="1" customWidth="1"/>
    <col min="770" max="771" width="18.7109375" style="1" customWidth="1"/>
    <col min="772" max="772" width="25" style="1" customWidth="1"/>
    <col min="773" max="773" width="16.85546875" style="1" bestFit="1" customWidth="1"/>
    <col min="774" max="775" width="15.5703125" style="1" bestFit="1" customWidth="1"/>
    <col min="776" max="776" width="20.140625" style="1" customWidth="1"/>
    <col min="777" max="777" width="11.42578125" style="1" customWidth="1"/>
    <col min="778" max="778" width="17.42578125" style="1" customWidth="1"/>
    <col min="779" max="1022" width="11.42578125" style="1" customWidth="1"/>
    <col min="1023" max="1023" width="36.5703125" style="1"/>
    <col min="1024" max="1024" width="36.5703125" style="1" customWidth="1"/>
    <col min="1025" max="1025" width="27.140625" style="1" customWidth="1"/>
    <col min="1026" max="1027" width="18.7109375" style="1" customWidth="1"/>
    <col min="1028" max="1028" width="25" style="1" customWidth="1"/>
    <col min="1029" max="1029" width="16.85546875" style="1" bestFit="1" customWidth="1"/>
    <col min="1030" max="1031" width="15.5703125" style="1" bestFit="1" customWidth="1"/>
    <col min="1032" max="1032" width="20.140625" style="1" customWidth="1"/>
    <col min="1033" max="1033" width="11.42578125" style="1" customWidth="1"/>
    <col min="1034" max="1034" width="17.42578125" style="1" customWidth="1"/>
    <col min="1035" max="1278" width="11.42578125" style="1" customWidth="1"/>
    <col min="1279" max="1279" width="36.5703125" style="1"/>
    <col min="1280" max="1280" width="36.5703125" style="1" customWidth="1"/>
    <col min="1281" max="1281" width="27.140625" style="1" customWidth="1"/>
    <col min="1282" max="1283" width="18.7109375" style="1" customWidth="1"/>
    <col min="1284" max="1284" width="25" style="1" customWidth="1"/>
    <col min="1285" max="1285" width="16.85546875" style="1" bestFit="1" customWidth="1"/>
    <col min="1286" max="1287" width="15.5703125" style="1" bestFit="1" customWidth="1"/>
    <col min="1288" max="1288" width="20.140625" style="1" customWidth="1"/>
    <col min="1289" max="1289" width="11.42578125" style="1" customWidth="1"/>
    <col min="1290" max="1290" width="17.42578125" style="1" customWidth="1"/>
    <col min="1291" max="1534" width="11.42578125" style="1" customWidth="1"/>
    <col min="1535" max="1535" width="36.5703125" style="1"/>
    <col min="1536" max="1536" width="36.5703125" style="1" customWidth="1"/>
    <col min="1537" max="1537" width="27.140625" style="1" customWidth="1"/>
    <col min="1538" max="1539" width="18.7109375" style="1" customWidth="1"/>
    <col min="1540" max="1540" width="25" style="1" customWidth="1"/>
    <col min="1541" max="1541" width="16.85546875" style="1" bestFit="1" customWidth="1"/>
    <col min="1542" max="1543" width="15.5703125" style="1" bestFit="1" customWidth="1"/>
    <col min="1544" max="1544" width="20.140625" style="1" customWidth="1"/>
    <col min="1545" max="1545" width="11.42578125" style="1" customWidth="1"/>
    <col min="1546" max="1546" width="17.42578125" style="1" customWidth="1"/>
    <col min="1547" max="1790" width="11.42578125" style="1" customWidth="1"/>
    <col min="1791" max="1791" width="36.5703125" style="1"/>
    <col min="1792" max="1792" width="36.5703125" style="1" customWidth="1"/>
    <col min="1793" max="1793" width="27.140625" style="1" customWidth="1"/>
    <col min="1794" max="1795" width="18.7109375" style="1" customWidth="1"/>
    <col min="1796" max="1796" width="25" style="1" customWidth="1"/>
    <col min="1797" max="1797" width="16.85546875" style="1" bestFit="1" customWidth="1"/>
    <col min="1798" max="1799" width="15.5703125" style="1" bestFit="1" customWidth="1"/>
    <col min="1800" max="1800" width="20.140625" style="1" customWidth="1"/>
    <col min="1801" max="1801" width="11.42578125" style="1" customWidth="1"/>
    <col min="1802" max="1802" width="17.42578125" style="1" customWidth="1"/>
    <col min="1803" max="2046" width="11.42578125" style="1" customWidth="1"/>
    <col min="2047" max="2047" width="36.5703125" style="1"/>
    <col min="2048" max="2048" width="36.5703125" style="1" customWidth="1"/>
    <col min="2049" max="2049" width="27.140625" style="1" customWidth="1"/>
    <col min="2050" max="2051" width="18.7109375" style="1" customWidth="1"/>
    <col min="2052" max="2052" width="25" style="1" customWidth="1"/>
    <col min="2053" max="2053" width="16.85546875" style="1" bestFit="1" customWidth="1"/>
    <col min="2054" max="2055" width="15.5703125" style="1" bestFit="1" customWidth="1"/>
    <col min="2056" max="2056" width="20.140625" style="1" customWidth="1"/>
    <col min="2057" max="2057" width="11.42578125" style="1" customWidth="1"/>
    <col min="2058" max="2058" width="17.42578125" style="1" customWidth="1"/>
    <col min="2059" max="2302" width="11.42578125" style="1" customWidth="1"/>
    <col min="2303" max="2303" width="36.5703125" style="1"/>
    <col min="2304" max="2304" width="36.5703125" style="1" customWidth="1"/>
    <col min="2305" max="2305" width="27.140625" style="1" customWidth="1"/>
    <col min="2306" max="2307" width="18.7109375" style="1" customWidth="1"/>
    <col min="2308" max="2308" width="25" style="1" customWidth="1"/>
    <col min="2309" max="2309" width="16.85546875" style="1" bestFit="1" customWidth="1"/>
    <col min="2310" max="2311" width="15.5703125" style="1" bestFit="1" customWidth="1"/>
    <col min="2312" max="2312" width="20.140625" style="1" customWidth="1"/>
    <col min="2313" max="2313" width="11.42578125" style="1" customWidth="1"/>
    <col min="2314" max="2314" width="17.42578125" style="1" customWidth="1"/>
    <col min="2315" max="2558" width="11.42578125" style="1" customWidth="1"/>
    <col min="2559" max="2559" width="36.5703125" style="1"/>
    <col min="2560" max="2560" width="36.5703125" style="1" customWidth="1"/>
    <col min="2561" max="2561" width="27.140625" style="1" customWidth="1"/>
    <col min="2562" max="2563" width="18.7109375" style="1" customWidth="1"/>
    <col min="2564" max="2564" width="25" style="1" customWidth="1"/>
    <col min="2565" max="2565" width="16.85546875" style="1" bestFit="1" customWidth="1"/>
    <col min="2566" max="2567" width="15.5703125" style="1" bestFit="1" customWidth="1"/>
    <col min="2568" max="2568" width="20.140625" style="1" customWidth="1"/>
    <col min="2569" max="2569" width="11.42578125" style="1" customWidth="1"/>
    <col min="2570" max="2570" width="17.42578125" style="1" customWidth="1"/>
    <col min="2571" max="2814" width="11.42578125" style="1" customWidth="1"/>
    <col min="2815" max="2815" width="36.5703125" style="1"/>
    <col min="2816" max="2816" width="36.5703125" style="1" customWidth="1"/>
    <col min="2817" max="2817" width="27.140625" style="1" customWidth="1"/>
    <col min="2818" max="2819" width="18.7109375" style="1" customWidth="1"/>
    <col min="2820" max="2820" width="25" style="1" customWidth="1"/>
    <col min="2821" max="2821" width="16.85546875" style="1" bestFit="1" customWidth="1"/>
    <col min="2822" max="2823" width="15.5703125" style="1" bestFit="1" customWidth="1"/>
    <col min="2824" max="2824" width="20.140625" style="1" customWidth="1"/>
    <col min="2825" max="2825" width="11.42578125" style="1" customWidth="1"/>
    <col min="2826" max="2826" width="17.42578125" style="1" customWidth="1"/>
    <col min="2827" max="3070" width="11.42578125" style="1" customWidth="1"/>
    <col min="3071" max="3071" width="36.5703125" style="1"/>
    <col min="3072" max="3072" width="36.5703125" style="1" customWidth="1"/>
    <col min="3073" max="3073" width="27.140625" style="1" customWidth="1"/>
    <col min="3074" max="3075" width="18.7109375" style="1" customWidth="1"/>
    <col min="3076" max="3076" width="25" style="1" customWidth="1"/>
    <col min="3077" max="3077" width="16.85546875" style="1" bestFit="1" customWidth="1"/>
    <col min="3078" max="3079" width="15.5703125" style="1" bestFit="1" customWidth="1"/>
    <col min="3080" max="3080" width="20.140625" style="1" customWidth="1"/>
    <col min="3081" max="3081" width="11.42578125" style="1" customWidth="1"/>
    <col min="3082" max="3082" width="17.42578125" style="1" customWidth="1"/>
    <col min="3083" max="3326" width="11.42578125" style="1" customWidth="1"/>
    <col min="3327" max="3327" width="36.5703125" style="1"/>
    <col min="3328" max="3328" width="36.5703125" style="1" customWidth="1"/>
    <col min="3329" max="3329" width="27.140625" style="1" customWidth="1"/>
    <col min="3330" max="3331" width="18.7109375" style="1" customWidth="1"/>
    <col min="3332" max="3332" width="25" style="1" customWidth="1"/>
    <col min="3333" max="3333" width="16.85546875" style="1" bestFit="1" customWidth="1"/>
    <col min="3334" max="3335" width="15.5703125" style="1" bestFit="1" customWidth="1"/>
    <col min="3336" max="3336" width="20.140625" style="1" customWidth="1"/>
    <col min="3337" max="3337" width="11.42578125" style="1" customWidth="1"/>
    <col min="3338" max="3338" width="17.42578125" style="1" customWidth="1"/>
    <col min="3339" max="3582" width="11.42578125" style="1" customWidth="1"/>
    <col min="3583" max="3583" width="36.5703125" style="1"/>
    <col min="3584" max="3584" width="36.5703125" style="1" customWidth="1"/>
    <col min="3585" max="3585" width="27.140625" style="1" customWidth="1"/>
    <col min="3586" max="3587" width="18.7109375" style="1" customWidth="1"/>
    <col min="3588" max="3588" width="25" style="1" customWidth="1"/>
    <col min="3589" max="3589" width="16.85546875" style="1" bestFit="1" customWidth="1"/>
    <col min="3590" max="3591" width="15.5703125" style="1" bestFit="1" customWidth="1"/>
    <col min="3592" max="3592" width="20.140625" style="1" customWidth="1"/>
    <col min="3593" max="3593" width="11.42578125" style="1" customWidth="1"/>
    <col min="3594" max="3594" width="17.42578125" style="1" customWidth="1"/>
    <col min="3595" max="3838" width="11.42578125" style="1" customWidth="1"/>
    <col min="3839" max="3839" width="36.5703125" style="1"/>
    <col min="3840" max="3840" width="36.5703125" style="1" customWidth="1"/>
    <col min="3841" max="3841" width="27.140625" style="1" customWidth="1"/>
    <col min="3842" max="3843" width="18.7109375" style="1" customWidth="1"/>
    <col min="3844" max="3844" width="25" style="1" customWidth="1"/>
    <col min="3845" max="3845" width="16.85546875" style="1" bestFit="1" customWidth="1"/>
    <col min="3846" max="3847" width="15.5703125" style="1" bestFit="1" customWidth="1"/>
    <col min="3848" max="3848" width="20.140625" style="1" customWidth="1"/>
    <col min="3849" max="3849" width="11.42578125" style="1" customWidth="1"/>
    <col min="3850" max="3850" width="17.42578125" style="1" customWidth="1"/>
    <col min="3851" max="4094" width="11.42578125" style="1" customWidth="1"/>
    <col min="4095" max="4095" width="36.5703125" style="1"/>
    <col min="4096" max="4096" width="36.5703125" style="1" customWidth="1"/>
    <col min="4097" max="4097" width="27.140625" style="1" customWidth="1"/>
    <col min="4098" max="4099" width="18.7109375" style="1" customWidth="1"/>
    <col min="4100" max="4100" width="25" style="1" customWidth="1"/>
    <col min="4101" max="4101" width="16.85546875" style="1" bestFit="1" customWidth="1"/>
    <col min="4102" max="4103" width="15.5703125" style="1" bestFit="1" customWidth="1"/>
    <col min="4104" max="4104" width="20.140625" style="1" customWidth="1"/>
    <col min="4105" max="4105" width="11.42578125" style="1" customWidth="1"/>
    <col min="4106" max="4106" width="17.42578125" style="1" customWidth="1"/>
    <col min="4107" max="4350" width="11.42578125" style="1" customWidth="1"/>
    <col min="4351" max="4351" width="36.5703125" style="1"/>
    <col min="4352" max="4352" width="36.5703125" style="1" customWidth="1"/>
    <col min="4353" max="4353" width="27.140625" style="1" customWidth="1"/>
    <col min="4354" max="4355" width="18.7109375" style="1" customWidth="1"/>
    <col min="4356" max="4356" width="25" style="1" customWidth="1"/>
    <col min="4357" max="4357" width="16.85546875" style="1" bestFit="1" customWidth="1"/>
    <col min="4358" max="4359" width="15.5703125" style="1" bestFit="1" customWidth="1"/>
    <col min="4360" max="4360" width="20.140625" style="1" customWidth="1"/>
    <col min="4361" max="4361" width="11.42578125" style="1" customWidth="1"/>
    <col min="4362" max="4362" width="17.42578125" style="1" customWidth="1"/>
    <col min="4363" max="4606" width="11.42578125" style="1" customWidth="1"/>
    <col min="4607" max="4607" width="36.5703125" style="1"/>
    <col min="4608" max="4608" width="36.5703125" style="1" customWidth="1"/>
    <col min="4609" max="4609" width="27.140625" style="1" customWidth="1"/>
    <col min="4610" max="4611" width="18.7109375" style="1" customWidth="1"/>
    <col min="4612" max="4612" width="25" style="1" customWidth="1"/>
    <col min="4613" max="4613" width="16.85546875" style="1" bestFit="1" customWidth="1"/>
    <col min="4614" max="4615" width="15.5703125" style="1" bestFit="1" customWidth="1"/>
    <col min="4616" max="4616" width="20.140625" style="1" customWidth="1"/>
    <col min="4617" max="4617" width="11.42578125" style="1" customWidth="1"/>
    <col min="4618" max="4618" width="17.42578125" style="1" customWidth="1"/>
    <col min="4619" max="4862" width="11.42578125" style="1" customWidth="1"/>
    <col min="4863" max="4863" width="36.5703125" style="1"/>
    <col min="4864" max="4864" width="36.5703125" style="1" customWidth="1"/>
    <col min="4865" max="4865" width="27.140625" style="1" customWidth="1"/>
    <col min="4866" max="4867" width="18.7109375" style="1" customWidth="1"/>
    <col min="4868" max="4868" width="25" style="1" customWidth="1"/>
    <col min="4869" max="4869" width="16.85546875" style="1" bestFit="1" customWidth="1"/>
    <col min="4870" max="4871" width="15.5703125" style="1" bestFit="1" customWidth="1"/>
    <col min="4872" max="4872" width="20.140625" style="1" customWidth="1"/>
    <col min="4873" max="4873" width="11.42578125" style="1" customWidth="1"/>
    <col min="4874" max="4874" width="17.42578125" style="1" customWidth="1"/>
    <col min="4875" max="5118" width="11.42578125" style="1" customWidth="1"/>
    <col min="5119" max="5119" width="36.5703125" style="1"/>
    <col min="5120" max="5120" width="36.5703125" style="1" customWidth="1"/>
    <col min="5121" max="5121" width="27.140625" style="1" customWidth="1"/>
    <col min="5122" max="5123" width="18.7109375" style="1" customWidth="1"/>
    <col min="5124" max="5124" width="25" style="1" customWidth="1"/>
    <col min="5125" max="5125" width="16.85546875" style="1" bestFit="1" customWidth="1"/>
    <col min="5126" max="5127" width="15.5703125" style="1" bestFit="1" customWidth="1"/>
    <col min="5128" max="5128" width="20.140625" style="1" customWidth="1"/>
    <col min="5129" max="5129" width="11.42578125" style="1" customWidth="1"/>
    <col min="5130" max="5130" width="17.42578125" style="1" customWidth="1"/>
    <col min="5131" max="5374" width="11.42578125" style="1" customWidth="1"/>
    <col min="5375" max="5375" width="36.5703125" style="1"/>
    <col min="5376" max="5376" width="36.5703125" style="1" customWidth="1"/>
    <col min="5377" max="5377" width="27.140625" style="1" customWidth="1"/>
    <col min="5378" max="5379" width="18.7109375" style="1" customWidth="1"/>
    <col min="5380" max="5380" width="25" style="1" customWidth="1"/>
    <col min="5381" max="5381" width="16.85546875" style="1" bestFit="1" customWidth="1"/>
    <col min="5382" max="5383" width="15.5703125" style="1" bestFit="1" customWidth="1"/>
    <col min="5384" max="5384" width="20.140625" style="1" customWidth="1"/>
    <col min="5385" max="5385" width="11.42578125" style="1" customWidth="1"/>
    <col min="5386" max="5386" width="17.42578125" style="1" customWidth="1"/>
    <col min="5387" max="5630" width="11.42578125" style="1" customWidth="1"/>
    <col min="5631" max="5631" width="36.5703125" style="1"/>
    <col min="5632" max="5632" width="36.5703125" style="1" customWidth="1"/>
    <col min="5633" max="5633" width="27.140625" style="1" customWidth="1"/>
    <col min="5634" max="5635" width="18.7109375" style="1" customWidth="1"/>
    <col min="5636" max="5636" width="25" style="1" customWidth="1"/>
    <col min="5637" max="5637" width="16.85546875" style="1" bestFit="1" customWidth="1"/>
    <col min="5638" max="5639" width="15.5703125" style="1" bestFit="1" customWidth="1"/>
    <col min="5640" max="5640" width="20.140625" style="1" customWidth="1"/>
    <col min="5641" max="5641" width="11.42578125" style="1" customWidth="1"/>
    <col min="5642" max="5642" width="17.42578125" style="1" customWidth="1"/>
    <col min="5643" max="5886" width="11.42578125" style="1" customWidth="1"/>
    <col min="5887" max="5887" width="36.5703125" style="1"/>
    <col min="5888" max="5888" width="36.5703125" style="1" customWidth="1"/>
    <col min="5889" max="5889" width="27.140625" style="1" customWidth="1"/>
    <col min="5890" max="5891" width="18.7109375" style="1" customWidth="1"/>
    <col min="5892" max="5892" width="25" style="1" customWidth="1"/>
    <col min="5893" max="5893" width="16.85546875" style="1" bestFit="1" customWidth="1"/>
    <col min="5894" max="5895" width="15.5703125" style="1" bestFit="1" customWidth="1"/>
    <col min="5896" max="5896" width="20.140625" style="1" customWidth="1"/>
    <col min="5897" max="5897" width="11.42578125" style="1" customWidth="1"/>
    <col min="5898" max="5898" width="17.42578125" style="1" customWidth="1"/>
    <col min="5899" max="6142" width="11.42578125" style="1" customWidth="1"/>
    <col min="6143" max="6143" width="36.5703125" style="1"/>
    <col min="6144" max="6144" width="36.5703125" style="1" customWidth="1"/>
    <col min="6145" max="6145" width="27.140625" style="1" customWidth="1"/>
    <col min="6146" max="6147" width="18.7109375" style="1" customWidth="1"/>
    <col min="6148" max="6148" width="25" style="1" customWidth="1"/>
    <col min="6149" max="6149" width="16.85546875" style="1" bestFit="1" customWidth="1"/>
    <col min="6150" max="6151" width="15.5703125" style="1" bestFit="1" customWidth="1"/>
    <col min="6152" max="6152" width="20.140625" style="1" customWidth="1"/>
    <col min="6153" max="6153" width="11.42578125" style="1" customWidth="1"/>
    <col min="6154" max="6154" width="17.42578125" style="1" customWidth="1"/>
    <col min="6155" max="6398" width="11.42578125" style="1" customWidth="1"/>
    <col min="6399" max="6399" width="36.5703125" style="1"/>
    <col min="6400" max="6400" width="36.5703125" style="1" customWidth="1"/>
    <col min="6401" max="6401" width="27.140625" style="1" customWidth="1"/>
    <col min="6402" max="6403" width="18.7109375" style="1" customWidth="1"/>
    <col min="6404" max="6404" width="25" style="1" customWidth="1"/>
    <col min="6405" max="6405" width="16.85546875" style="1" bestFit="1" customWidth="1"/>
    <col min="6406" max="6407" width="15.5703125" style="1" bestFit="1" customWidth="1"/>
    <col min="6408" max="6408" width="20.140625" style="1" customWidth="1"/>
    <col min="6409" max="6409" width="11.42578125" style="1" customWidth="1"/>
    <col min="6410" max="6410" width="17.42578125" style="1" customWidth="1"/>
    <col min="6411" max="6654" width="11.42578125" style="1" customWidth="1"/>
    <col min="6655" max="6655" width="36.5703125" style="1"/>
    <col min="6656" max="6656" width="36.5703125" style="1" customWidth="1"/>
    <col min="6657" max="6657" width="27.140625" style="1" customWidth="1"/>
    <col min="6658" max="6659" width="18.7109375" style="1" customWidth="1"/>
    <col min="6660" max="6660" width="25" style="1" customWidth="1"/>
    <col min="6661" max="6661" width="16.85546875" style="1" bestFit="1" customWidth="1"/>
    <col min="6662" max="6663" width="15.5703125" style="1" bestFit="1" customWidth="1"/>
    <col min="6664" max="6664" width="20.140625" style="1" customWidth="1"/>
    <col min="6665" max="6665" width="11.42578125" style="1" customWidth="1"/>
    <col min="6666" max="6666" width="17.42578125" style="1" customWidth="1"/>
    <col min="6667" max="6910" width="11.42578125" style="1" customWidth="1"/>
    <col min="6911" max="6911" width="36.5703125" style="1"/>
    <col min="6912" max="6912" width="36.5703125" style="1" customWidth="1"/>
    <col min="6913" max="6913" width="27.140625" style="1" customWidth="1"/>
    <col min="6914" max="6915" width="18.7109375" style="1" customWidth="1"/>
    <col min="6916" max="6916" width="25" style="1" customWidth="1"/>
    <col min="6917" max="6917" width="16.85546875" style="1" bestFit="1" customWidth="1"/>
    <col min="6918" max="6919" width="15.5703125" style="1" bestFit="1" customWidth="1"/>
    <col min="6920" max="6920" width="20.140625" style="1" customWidth="1"/>
    <col min="6921" max="6921" width="11.42578125" style="1" customWidth="1"/>
    <col min="6922" max="6922" width="17.42578125" style="1" customWidth="1"/>
    <col min="6923" max="7166" width="11.42578125" style="1" customWidth="1"/>
    <col min="7167" max="7167" width="36.5703125" style="1"/>
    <col min="7168" max="7168" width="36.5703125" style="1" customWidth="1"/>
    <col min="7169" max="7169" width="27.140625" style="1" customWidth="1"/>
    <col min="7170" max="7171" width="18.7109375" style="1" customWidth="1"/>
    <col min="7172" max="7172" width="25" style="1" customWidth="1"/>
    <col min="7173" max="7173" width="16.85546875" style="1" bestFit="1" customWidth="1"/>
    <col min="7174" max="7175" width="15.5703125" style="1" bestFit="1" customWidth="1"/>
    <col min="7176" max="7176" width="20.140625" style="1" customWidth="1"/>
    <col min="7177" max="7177" width="11.42578125" style="1" customWidth="1"/>
    <col min="7178" max="7178" width="17.42578125" style="1" customWidth="1"/>
    <col min="7179" max="7422" width="11.42578125" style="1" customWidth="1"/>
    <col min="7423" max="7423" width="36.5703125" style="1"/>
    <col min="7424" max="7424" width="36.5703125" style="1" customWidth="1"/>
    <col min="7425" max="7425" width="27.140625" style="1" customWidth="1"/>
    <col min="7426" max="7427" width="18.7109375" style="1" customWidth="1"/>
    <col min="7428" max="7428" width="25" style="1" customWidth="1"/>
    <col min="7429" max="7429" width="16.85546875" style="1" bestFit="1" customWidth="1"/>
    <col min="7430" max="7431" width="15.5703125" style="1" bestFit="1" customWidth="1"/>
    <col min="7432" max="7432" width="20.140625" style="1" customWidth="1"/>
    <col min="7433" max="7433" width="11.42578125" style="1" customWidth="1"/>
    <col min="7434" max="7434" width="17.42578125" style="1" customWidth="1"/>
    <col min="7435" max="7678" width="11.42578125" style="1" customWidth="1"/>
    <col min="7679" max="7679" width="36.5703125" style="1"/>
    <col min="7680" max="7680" width="36.5703125" style="1" customWidth="1"/>
    <col min="7681" max="7681" width="27.140625" style="1" customWidth="1"/>
    <col min="7682" max="7683" width="18.7109375" style="1" customWidth="1"/>
    <col min="7684" max="7684" width="25" style="1" customWidth="1"/>
    <col min="7685" max="7685" width="16.85546875" style="1" bestFit="1" customWidth="1"/>
    <col min="7686" max="7687" width="15.5703125" style="1" bestFit="1" customWidth="1"/>
    <col min="7688" max="7688" width="20.140625" style="1" customWidth="1"/>
    <col min="7689" max="7689" width="11.42578125" style="1" customWidth="1"/>
    <col min="7690" max="7690" width="17.42578125" style="1" customWidth="1"/>
    <col min="7691" max="7934" width="11.42578125" style="1" customWidth="1"/>
    <col min="7935" max="7935" width="36.5703125" style="1"/>
    <col min="7936" max="7936" width="36.5703125" style="1" customWidth="1"/>
    <col min="7937" max="7937" width="27.140625" style="1" customWidth="1"/>
    <col min="7938" max="7939" width="18.7109375" style="1" customWidth="1"/>
    <col min="7940" max="7940" width="25" style="1" customWidth="1"/>
    <col min="7941" max="7941" width="16.85546875" style="1" bestFit="1" customWidth="1"/>
    <col min="7942" max="7943" width="15.5703125" style="1" bestFit="1" customWidth="1"/>
    <col min="7944" max="7944" width="20.140625" style="1" customWidth="1"/>
    <col min="7945" max="7945" width="11.42578125" style="1" customWidth="1"/>
    <col min="7946" max="7946" width="17.42578125" style="1" customWidth="1"/>
    <col min="7947" max="8190" width="11.42578125" style="1" customWidth="1"/>
    <col min="8191" max="8191" width="36.5703125" style="1"/>
    <col min="8192" max="8192" width="36.5703125" style="1" customWidth="1"/>
    <col min="8193" max="8193" width="27.140625" style="1" customWidth="1"/>
    <col min="8194" max="8195" width="18.7109375" style="1" customWidth="1"/>
    <col min="8196" max="8196" width="25" style="1" customWidth="1"/>
    <col min="8197" max="8197" width="16.85546875" style="1" bestFit="1" customWidth="1"/>
    <col min="8198" max="8199" width="15.5703125" style="1" bestFit="1" customWidth="1"/>
    <col min="8200" max="8200" width="20.140625" style="1" customWidth="1"/>
    <col min="8201" max="8201" width="11.42578125" style="1" customWidth="1"/>
    <col min="8202" max="8202" width="17.42578125" style="1" customWidth="1"/>
    <col min="8203" max="8446" width="11.42578125" style="1" customWidth="1"/>
    <col min="8447" max="8447" width="36.5703125" style="1"/>
    <col min="8448" max="8448" width="36.5703125" style="1" customWidth="1"/>
    <col min="8449" max="8449" width="27.140625" style="1" customWidth="1"/>
    <col min="8450" max="8451" width="18.7109375" style="1" customWidth="1"/>
    <col min="8452" max="8452" width="25" style="1" customWidth="1"/>
    <col min="8453" max="8453" width="16.85546875" style="1" bestFit="1" customWidth="1"/>
    <col min="8454" max="8455" width="15.5703125" style="1" bestFit="1" customWidth="1"/>
    <col min="8456" max="8456" width="20.140625" style="1" customWidth="1"/>
    <col min="8457" max="8457" width="11.42578125" style="1" customWidth="1"/>
    <col min="8458" max="8458" width="17.42578125" style="1" customWidth="1"/>
    <col min="8459" max="8702" width="11.42578125" style="1" customWidth="1"/>
    <col min="8703" max="8703" width="36.5703125" style="1"/>
    <col min="8704" max="8704" width="36.5703125" style="1" customWidth="1"/>
    <col min="8705" max="8705" width="27.140625" style="1" customWidth="1"/>
    <col min="8706" max="8707" width="18.7109375" style="1" customWidth="1"/>
    <col min="8708" max="8708" width="25" style="1" customWidth="1"/>
    <col min="8709" max="8709" width="16.85546875" style="1" bestFit="1" customWidth="1"/>
    <col min="8710" max="8711" width="15.5703125" style="1" bestFit="1" customWidth="1"/>
    <col min="8712" max="8712" width="20.140625" style="1" customWidth="1"/>
    <col min="8713" max="8713" width="11.42578125" style="1" customWidth="1"/>
    <col min="8714" max="8714" width="17.42578125" style="1" customWidth="1"/>
    <col min="8715" max="8958" width="11.42578125" style="1" customWidth="1"/>
    <col min="8959" max="8959" width="36.5703125" style="1"/>
    <col min="8960" max="8960" width="36.5703125" style="1" customWidth="1"/>
    <col min="8961" max="8961" width="27.140625" style="1" customWidth="1"/>
    <col min="8962" max="8963" width="18.7109375" style="1" customWidth="1"/>
    <col min="8964" max="8964" width="25" style="1" customWidth="1"/>
    <col min="8965" max="8965" width="16.85546875" style="1" bestFit="1" customWidth="1"/>
    <col min="8966" max="8967" width="15.5703125" style="1" bestFit="1" customWidth="1"/>
    <col min="8968" max="8968" width="20.140625" style="1" customWidth="1"/>
    <col min="8969" max="8969" width="11.42578125" style="1" customWidth="1"/>
    <col min="8970" max="8970" width="17.42578125" style="1" customWidth="1"/>
    <col min="8971" max="9214" width="11.42578125" style="1" customWidth="1"/>
    <col min="9215" max="9215" width="36.5703125" style="1"/>
    <col min="9216" max="9216" width="36.5703125" style="1" customWidth="1"/>
    <col min="9217" max="9217" width="27.140625" style="1" customWidth="1"/>
    <col min="9218" max="9219" width="18.7109375" style="1" customWidth="1"/>
    <col min="9220" max="9220" width="25" style="1" customWidth="1"/>
    <col min="9221" max="9221" width="16.85546875" style="1" bestFit="1" customWidth="1"/>
    <col min="9222" max="9223" width="15.5703125" style="1" bestFit="1" customWidth="1"/>
    <col min="9224" max="9224" width="20.140625" style="1" customWidth="1"/>
    <col min="9225" max="9225" width="11.42578125" style="1" customWidth="1"/>
    <col min="9226" max="9226" width="17.42578125" style="1" customWidth="1"/>
    <col min="9227" max="9470" width="11.42578125" style="1" customWidth="1"/>
    <col min="9471" max="9471" width="36.5703125" style="1"/>
    <col min="9472" max="9472" width="36.5703125" style="1" customWidth="1"/>
    <col min="9473" max="9473" width="27.140625" style="1" customWidth="1"/>
    <col min="9474" max="9475" width="18.7109375" style="1" customWidth="1"/>
    <col min="9476" max="9476" width="25" style="1" customWidth="1"/>
    <col min="9477" max="9477" width="16.85546875" style="1" bestFit="1" customWidth="1"/>
    <col min="9478" max="9479" width="15.5703125" style="1" bestFit="1" customWidth="1"/>
    <col min="9480" max="9480" width="20.140625" style="1" customWidth="1"/>
    <col min="9481" max="9481" width="11.42578125" style="1" customWidth="1"/>
    <col min="9482" max="9482" width="17.42578125" style="1" customWidth="1"/>
    <col min="9483" max="9726" width="11.42578125" style="1" customWidth="1"/>
    <col min="9727" max="9727" width="36.5703125" style="1"/>
    <col min="9728" max="9728" width="36.5703125" style="1" customWidth="1"/>
    <col min="9729" max="9729" width="27.140625" style="1" customWidth="1"/>
    <col min="9730" max="9731" width="18.7109375" style="1" customWidth="1"/>
    <col min="9732" max="9732" width="25" style="1" customWidth="1"/>
    <col min="9733" max="9733" width="16.85546875" style="1" bestFit="1" customWidth="1"/>
    <col min="9734" max="9735" width="15.5703125" style="1" bestFit="1" customWidth="1"/>
    <col min="9736" max="9736" width="20.140625" style="1" customWidth="1"/>
    <col min="9737" max="9737" width="11.42578125" style="1" customWidth="1"/>
    <col min="9738" max="9738" width="17.42578125" style="1" customWidth="1"/>
    <col min="9739" max="9982" width="11.42578125" style="1" customWidth="1"/>
    <col min="9983" max="9983" width="36.5703125" style="1"/>
    <col min="9984" max="9984" width="36.5703125" style="1" customWidth="1"/>
    <col min="9985" max="9985" width="27.140625" style="1" customWidth="1"/>
    <col min="9986" max="9987" width="18.7109375" style="1" customWidth="1"/>
    <col min="9988" max="9988" width="25" style="1" customWidth="1"/>
    <col min="9989" max="9989" width="16.85546875" style="1" bestFit="1" customWidth="1"/>
    <col min="9990" max="9991" width="15.5703125" style="1" bestFit="1" customWidth="1"/>
    <col min="9992" max="9992" width="20.140625" style="1" customWidth="1"/>
    <col min="9993" max="9993" width="11.42578125" style="1" customWidth="1"/>
    <col min="9994" max="9994" width="17.42578125" style="1" customWidth="1"/>
    <col min="9995" max="10238" width="11.42578125" style="1" customWidth="1"/>
    <col min="10239" max="10239" width="36.5703125" style="1"/>
    <col min="10240" max="10240" width="36.5703125" style="1" customWidth="1"/>
    <col min="10241" max="10241" width="27.140625" style="1" customWidth="1"/>
    <col min="10242" max="10243" width="18.7109375" style="1" customWidth="1"/>
    <col min="10244" max="10244" width="25" style="1" customWidth="1"/>
    <col min="10245" max="10245" width="16.85546875" style="1" bestFit="1" customWidth="1"/>
    <col min="10246" max="10247" width="15.5703125" style="1" bestFit="1" customWidth="1"/>
    <col min="10248" max="10248" width="20.140625" style="1" customWidth="1"/>
    <col min="10249" max="10249" width="11.42578125" style="1" customWidth="1"/>
    <col min="10250" max="10250" width="17.42578125" style="1" customWidth="1"/>
    <col min="10251" max="10494" width="11.42578125" style="1" customWidth="1"/>
    <col min="10495" max="10495" width="36.5703125" style="1"/>
    <col min="10496" max="10496" width="36.5703125" style="1" customWidth="1"/>
    <col min="10497" max="10497" width="27.140625" style="1" customWidth="1"/>
    <col min="10498" max="10499" width="18.7109375" style="1" customWidth="1"/>
    <col min="10500" max="10500" width="25" style="1" customWidth="1"/>
    <col min="10501" max="10501" width="16.85546875" style="1" bestFit="1" customWidth="1"/>
    <col min="10502" max="10503" width="15.5703125" style="1" bestFit="1" customWidth="1"/>
    <col min="10504" max="10504" width="20.140625" style="1" customWidth="1"/>
    <col min="10505" max="10505" width="11.42578125" style="1" customWidth="1"/>
    <col min="10506" max="10506" width="17.42578125" style="1" customWidth="1"/>
    <col min="10507" max="10750" width="11.42578125" style="1" customWidth="1"/>
    <col min="10751" max="10751" width="36.5703125" style="1"/>
    <col min="10752" max="10752" width="36.5703125" style="1" customWidth="1"/>
    <col min="10753" max="10753" width="27.140625" style="1" customWidth="1"/>
    <col min="10754" max="10755" width="18.7109375" style="1" customWidth="1"/>
    <col min="10756" max="10756" width="25" style="1" customWidth="1"/>
    <col min="10757" max="10757" width="16.85546875" style="1" bestFit="1" customWidth="1"/>
    <col min="10758" max="10759" width="15.5703125" style="1" bestFit="1" customWidth="1"/>
    <col min="10760" max="10760" width="20.140625" style="1" customWidth="1"/>
    <col min="10761" max="10761" width="11.42578125" style="1" customWidth="1"/>
    <col min="10762" max="10762" width="17.42578125" style="1" customWidth="1"/>
    <col min="10763" max="11006" width="11.42578125" style="1" customWidth="1"/>
    <col min="11007" max="11007" width="36.5703125" style="1"/>
    <col min="11008" max="11008" width="36.5703125" style="1" customWidth="1"/>
    <col min="11009" max="11009" width="27.140625" style="1" customWidth="1"/>
    <col min="11010" max="11011" width="18.7109375" style="1" customWidth="1"/>
    <col min="11012" max="11012" width="25" style="1" customWidth="1"/>
    <col min="11013" max="11013" width="16.85546875" style="1" bestFit="1" customWidth="1"/>
    <col min="11014" max="11015" width="15.5703125" style="1" bestFit="1" customWidth="1"/>
    <col min="11016" max="11016" width="20.140625" style="1" customWidth="1"/>
    <col min="11017" max="11017" width="11.42578125" style="1" customWidth="1"/>
    <col min="11018" max="11018" width="17.42578125" style="1" customWidth="1"/>
    <col min="11019" max="11262" width="11.42578125" style="1" customWidth="1"/>
    <col min="11263" max="11263" width="36.5703125" style="1"/>
    <col min="11264" max="11264" width="36.5703125" style="1" customWidth="1"/>
    <col min="11265" max="11265" width="27.140625" style="1" customWidth="1"/>
    <col min="11266" max="11267" width="18.7109375" style="1" customWidth="1"/>
    <col min="11268" max="11268" width="25" style="1" customWidth="1"/>
    <col min="11269" max="11269" width="16.85546875" style="1" bestFit="1" customWidth="1"/>
    <col min="11270" max="11271" width="15.5703125" style="1" bestFit="1" customWidth="1"/>
    <col min="11272" max="11272" width="20.140625" style="1" customWidth="1"/>
    <col min="11273" max="11273" width="11.42578125" style="1" customWidth="1"/>
    <col min="11274" max="11274" width="17.42578125" style="1" customWidth="1"/>
    <col min="11275" max="11518" width="11.42578125" style="1" customWidth="1"/>
    <col min="11519" max="11519" width="36.5703125" style="1"/>
    <col min="11520" max="11520" width="36.5703125" style="1" customWidth="1"/>
    <col min="11521" max="11521" width="27.140625" style="1" customWidth="1"/>
    <col min="11522" max="11523" width="18.7109375" style="1" customWidth="1"/>
    <col min="11524" max="11524" width="25" style="1" customWidth="1"/>
    <col min="11525" max="11525" width="16.85546875" style="1" bestFit="1" customWidth="1"/>
    <col min="11526" max="11527" width="15.5703125" style="1" bestFit="1" customWidth="1"/>
    <col min="11528" max="11528" width="20.140625" style="1" customWidth="1"/>
    <col min="11529" max="11529" width="11.42578125" style="1" customWidth="1"/>
    <col min="11530" max="11530" width="17.42578125" style="1" customWidth="1"/>
    <col min="11531" max="11774" width="11.42578125" style="1" customWidth="1"/>
    <col min="11775" max="11775" width="36.5703125" style="1"/>
    <col min="11776" max="11776" width="36.5703125" style="1" customWidth="1"/>
    <col min="11777" max="11777" width="27.140625" style="1" customWidth="1"/>
    <col min="11778" max="11779" width="18.7109375" style="1" customWidth="1"/>
    <col min="11780" max="11780" width="25" style="1" customWidth="1"/>
    <col min="11781" max="11781" width="16.85546875" style="1" bestFit="1" customWidth="1"/>
    <col min="11782" max="11783" width="15.5703125" style="1" bestFit="1" customWidth="1"/>
    <col min="11784" max="11784" width="20.140625" style="1" customWidth="1"/>
    <col min="11785" max="11785" width="11.42578125" style="1" customWidth="1"/>
    <col min="11786" max="11786" width="17.42578125" style="1" customWidth="1"/>
    <col min="11787" max="12030" width="11.42578125" style="1" customWidth="1"/>
    <col min="12031" max="12031" width="36.5703125" style="1"/>
    <col min="12032" max="12032" width="36.5703125" style="1" customWidth="1"/>
    <col min="12033" max="12033" width="27.140625" style="1" customWidth="1"/>
    <col min="12034" max="12035" width="18.7109375" style="1" customWidth="1"/>
    <col min="12036" max="12036" width="25" style="1" customWidth="1"/>
    <col min="12037" max="12037" width="16.85546875" style="1" bestFit="1" customWidth="1"/>
    <col min="12038" max="12039" width="15.5703125" style="1" bestFit="1" customWidth="1"/>
    <col min="12040" max="12040" width="20.140625" style="1" customWidth="1"/>
    <col min="12041" max="12041" width="11.42578125" style="1" customWidth="1"/>
    <col min="12042" max="12042" width="17.42578125" style="1" customWidth="1"/>
    <col min="12043" max="12286" width="11.42578125" style="1" customWidth="1"/>
    <col min="12287" max="12287" width="36.5703125" style="1"/>
    <col min="12288" max="12288" width="36.5703125" style="1" customWidth="1"/>
    <col min="12289" max="12289" width="27.140625" style="1" customWidth="1"/>
    <col min="12290" max="12291" width="18.7109375" style="1" customWidth="1"/>
    <col min="12292" max="12292" width="25" style="1" customWidth="1"/>
    <col min="12293" max="12293" width="16.85546875" style="1" bestFit="1" customWidth="1"/>
    <col min="12294" max="12295" width="15.5703125" style="1" bestFit="1" customWidth="1"/>
    <col min="12296" max="12296" width="20.140625" style="1" customWidth="1"/>
    <col min="12297" max="12297" width="11.42578125" style="1" customWidth="1"/>
    <col min="12298" max="12298" width="17.42578125" style="1" customWidth="1"/>
    <col min="12299" max="12542" width="11.42578125" style="1" customWidth="1"/>
    <col min="12543" max="12543" width="36.5703125" style="1"/>
    <col min="12544" max="12544" width="36.5703125" style="1" customWidth="1"/>
    <col min="12545" max="12545" width="27.140625" style="1" customWidth="1"/>
    <col min="12546" max="12547" width="18.7109375" style="1" customWidth="1"/>
    <col min="12548" max="12548" width="25" style="1" customWidth="1"/>
    <col min="12549" max="12549" width="16.85546875" style="1" bestFit="1" customWidth="1"/>
    <col min="12550" max="12551" width="15.5703125" style="1" bestFit="1" customWidth="1"/>
    <col min="12552" max="12552" width="20.140625" style="1" customWidth="1"/>
    <col min="12553" max="12553" width="11.42578125" style="1" customWidth="1"/>
    <col min="12554" max="12554" width="17.42578125" style="1" customWidth="1"/>
    <col min="12555" max="12798" width="11.42578125" style="1" customWidth="1"/>
    <col min="12799" max="12799" width="36.5703125" style="1"/>
    <col min="12800" max="12800" width="36.5703125" style="1" customWidth="1"/>
    <col min="12801" max="12801" width="27.140625" style="1" customWidth="1"/>
    <col min="12802" max="12803" width="18.7109375" style="1" customWidth="1"/>
    <col min="12804" max="12804" width="25" style="1" customWidth="1"/>
    <col min="12805" max="12805" width="16.85546875" style="1" bestFit="1" customWidth="1"/>
    <col min="12806" max="12807" width="15.5703125" style="1" bestFit="1" customWidth="1"/>
    <col min="12808" max="12808" width="20.140625" style="1" customWidth="1"/>
    <col min="12809" max="12809" width="11.42578125" style="1" customWidth="1"/>
    <col min="12810" max="12810" width="17.42578125" style="1" customWidth="1"/>
    <col min="12811" max="13054" width="11.42578125" style="1" customWidth="1"/>
    <col min="13055" max="13055" width="36.5703125" style="1"/>
    <col min="13056" max="13056" width="36.5703125" style="1" customWidth="1"/>
    <col min="13057" max="13057" width="27.140625" style="1" customWidth="1"/>
    <col min="13058" max="13059" width="18.7109375" style="1" customWidth="1"/>
    <col min="13060" max="13060" width="25" style="1" customWidth="1"/>
    <col min="13061" max="13061" width="16.85546875" style="1" bestFit="1" customWidth="1"/>
    <col min="13062" max="13063" width="15.5703125" style="1" bestFit="1" customWidth="1"/>
    <col min="13064" max="13064" width="20.140625" style="1" customWidth="1"/>
    <col min="13065" max="13065" width="11.42578125" style="1" customWidth="1"/>
    <col min="13066" max="13066" width="17.42578125" style="1" customWidth="1"/>
    <col min="13067" max="13310" width="11.42578125" style="1" customWidth="1"/>
    <col min="13311" max="13311" width="36.5703125" style="1"/>
    <col min="13312" max="13312" width="36.5703125" style="1" customWidth="1"/>
    <col min="13313" max="13313" width="27.140625" style="1" customWidth="1"/>
    <col min="13314" max="13315" width="18.7109375" style="1" customWidth="1"/>
    <col min="13316" max="13316" width="25" style="1" customWidth="1"/>
    <col min="13317" max="13317" width="16.85546875" style="1" bestFit="1" customWidth="1"/>
    <col min="13318" max="13319" width="15.5703125" style="1" bestFit="1" customWidth="1"/>
    <col min="13320" max="13320" width="20.140625" style="1" customWidth="1"/>
    <col min="13321" max="13321" width="11.42578125" style="1" customWidth="1"/>
    <col min="13322" max="13322" width="17.42578125" style="1" customWidth="1"/>
    <col min="13323" max="13566" width="11.42578125" style="1" customWidth="1"/>
    <col min="13567" max="13567" width="36.5703125" style="1"/>
    <col min="13568" max="13568" width="36.5703125" style="1" customWidth="1"/>
    <col min="13569" max="13569" width="27.140625" style="1" customWidth="1"/>
    <col min="13570" max="13571" width="18.7109375" style="1" customWidth="1"/>
    <col min="13572" max="13572" width="25" style="1" customWidth="1"/>
    <col min="13573" max="13573" width="16.85546875" style="1" bestFit="1" customWidth="1"/>
    <col min="13574" max="13575" width="15.5703125" style="1" bestFit="1" customWidth="1"/>
    <col min="13576" max="13576" width="20.140625" style="1" customWidth="1"/>
    <col min="13577" max="13577" width="11.42578125" style="1" customWidth="1"/>
    <col min="13578" max="13578" width="17.42578125" style="1" customWidth="1"/>
    <col min="13579" max="13822" width="11.42578125" style="1" customWidth="1"/>
    <col min="13823" max="13823" width="36.5703125" style="1"/>
    <col min="13824" max="13824" width="36.5703125" style="1" customWidth="1"/>
    <col min="13825" max="13825" width="27.140625" style="1" customWidth="1"/>
    <col min="13826" max="13827" width="18.7109375" style="1" customWidth="1"/>
    <col min="13828" max="13828" width="25" style="1" customWidth="1"/>
    <col min="13829" max="13829" width="16.85546875" style="1" bestFit="1" customWidth="1"/>
    <col min="13830" max="13831" width="15.5703125" style="1" bestFit="1" customWidth="1"/>
    <col min="13832" max="13832" width="20.140625" style="1" customWidth="1"/>
    <col min="13833" max="13833" width="11.42578125" style="1" customWidth="1"/>
    <col min="13834" max="13834" width="17.42578125" style="1" customWidth="1"/>
    <col min="13835" max="14078" width="11.42578125" style="1" customWidth="1"/>
    <col min="14079" max="14079" width="36.5703125" style="1"/>
    <col min="14080" max="14080" width="36.5703125" style="1" customWidth="1"/>
    <col min="14081" max="14081" width="27.140625" style="1" customWidth="1"/>
    <col min="14082" max="14083" width="18.7109375" style="1" customWidth="1"/>
    <col min="14084" max="14084" width="25" style="1" customWidth="1"/>
    <col min="14085" max="14085" width="16.85546875" style="1" bestFit="1" customWidth="1"/>
    <col min="14086" max="14087" width="15.5703125" style="1" bestFit="1" customWidth="1"/>
    <col min="14088" max="14088" width="20.140625" style="1" customWidth="1"/>
    <col min="14089" max="14089" width="11.42578125" style="1" customWidth="1"/>
    <col min="14090" max="14090" width="17.42578125" style="1" customWidth="1"/>
    <col min="14091" max="14334" width="11.42578125" style="1" customWidth="1"/>
    <col min="14335" max="14335" width="36.5703125" style="1"/>
    <col min="14336" max="14336" width="36.5703125" style="1" customWidth="1"/>
    <col min="14337" max="14337" width="27.140625" style="1" customWidth="1"/>
    <col min="14338" max="14339" width="18.7109375" style="1" customWidth="1"/>
    <col min="14340" max="14340" width="25" style="1" customWidth="1"/>
    <col min="14341" max="14341" width="16.85546875" style="1" bestFit="1" customWidth="1"/>
    <col min="14342" max="14343" width="15.5703125" style="1" bestFit="1" customWidth="1"/>
    <col min="14344" max="14344" width="20.140625" style="1" customWidth="1"/>
    <col min="14345" max="14345" width="11.42578125" style="1" customWidth="1"/>
    <col min="14346" max="14346" width="17.42578125" style="1" customWidth="1"/>
    <col min="14347" max="14590" width="11.42578125" style="1" customWidth="1"/>
    <col min="14591" max="14591" width="36.5703125" style="1"/>
    <col min="14592" max="14592" width="36.5703125" style="1" customWidth="1"/>
    <col min="14593" max="14593" width="27.140625" style="1" customWidth="1"/>
    <col min="14594" max="14595" width="18.7109375" style="1" customWidth="1"/>
    <col min="14596" max="14596" width="25" style="1" customWidth="1"/>
    <col min="14597" max="14597" width="16.85546875" style="1" bestFit="1" customWidth="1"/>
    <col min="14598" max="14599" width="15.5703125" style="1" bestFit="1" customWidth="1"/>
    <col min="14600" max="14600" width="20.140625" style="1" customWidth="1"/>
    <col min="14601" max="14601" width="11.42578125" style="1" customWidth="1"/>
    <col min="14602" max="14602" width="17.42578125" style="1" customWidth="1"/>
    <col min="14603" max="14846" width="11.42578125" style="1" customWidth="1"/>
    <col min="14847" max="14847" width="36.5703125" style="1"/>
    <col min="14848" max="14848" width="36.5703125" style="1" customWidth="1"/>
    <col min="14849" max="14849" width="27.140625" style="1" customWidth="1"/>
    <col min="14850" max="14851" width="18.7109375" style="1" customWidth="1"/>
    <col min="14852" max="14852" width="25" style="1" customWidth="1"/>
    <col min="14853" max="14853" width="16.85546875" style="1" bestFit="1" customWidth="1"/>
    <col min="14854" max="14855" width="15.5703125" style="1" bestFit="1" customWidth="1"/>
    <col min="14856" max="14856" width="20.140625" style="1" customWidth="1"/>
    <col min="14857" max="14857" width="11.42578125" style="1" customWidth="1"/>
    <col min="14858" max="14858" width="17.42578125" style="1" customWidth="1"/>
    <col min="14859" max="15102" width="11.42578125" style="1" customWidth="1"/>
    <col min="15103" max="15103" width="36.5703125" style="1"/>
    <col min="15104" max="15104" width="36.5703125" style="1" customWidth="1"/>
    <col min="15105" max="15105" width="27.140625" style="1" customWidth="1"/>
    <col min="15106" max="15107" width="18.7109375" style="1" customWidth="1"/>
    <col min="15108" max="15108" width="25" style="1" customWidth="1"/>
    <col min="15109" max="15109" width="16.85546875" style="1" bestFit="1" customWidth="1"/>
    <col min="15110" max="15111" width="15.5703125" style="1" bestFit="1" customWidth="1"/>
    <col min="15112" max="15112" width="20.140625" style="1" customWidth="1"/>
    <col min="15113" max="15113" width="11.42578125" style="1" customWidth="1"/>
    <col min="15114" max="15114" width="17.42578125" style="1" customWidth="1"/>
    <col min="15115" max="15358" width="11.42578125" style="1" customWidth="1"/>
    <col min="15359" max="15359" width="36.5703125" style="1"/>
    <col min="15360" max="15360" width="36.5703125" style="1" customWidth="1"/>
    <col min="15361" max="15361" width="27.140625" style="1" customWidth="1"/>
    <col min="15362" max="15363" width="18.7109375" style="1" customWidth="1"/>
    <col min="15364" max="15364" width="25" style="1" customWidth="1"/>
    <col min="15365" max="15365" width="16.85546875" style="1" bestFit="1" customWidth="1"/>
    <col min="15366" max="15367" width="15.5703125" style="1" bestFit="1" customWidth="1"/>
    <col min="15368" max="15368" width="20.140625" style="1" customWidth="1"/>
    <col min="15369" max="15369" width="11.42578125" style="1" customWidth="1"/>
    <col min="15370" max="15370" width="17.42578125" style="1" customWidth="1"/>
    <col min="15371" max="15614" width="11.42578125" style="1" customWidth="1"/>
    <col min="15615" max="15615" width="36.5703125" style="1"/>
    <col min="15616" max="15616" width="36.5703125" style="1" customWidth="1"/>
    <col min="15617" max="15617" width="27.140625" style="1" customWidth="1"/>
    <col min="15618" max="15619" width="18.7109375" style="1" customWidth="1"/>
    <col min="15620" max="15620" width="25" style="1" customWidth="1"/>
    <col min="15621" max="15621" width="16.85546875" style="1" bestFit="1" customWidth="1"/>
    <col min="15622" max="15623" width="15.5703125" style="1" bestFit="1" customWidth="1"/>
    <col min="15624" max="15624" width="20.140625" style="1" customWidth="1"/>
    <col min="15625" max="15625" width="11.42578125" style="1" customWidth="1"/>
    <col min="15626" max="15626" width="17.42578125" style="1" customWidth="1"/>
    <col min="15627" max="15870" width="11.42578125" style="1" customWidth="1"/>
    <col min="15871" max="15871" width="36.5703125" style="1"/>
    <col min="15872" max="15872" width="36.5703125" style="1" customWidth="1"/>
    <col min="15873" max="15873" width="27.140625" style="1" customWidth="1"/>
    <col min="15874" max="15875" width="18.7109375" style="1" customWidth="1"/>
    <col min="15876" max="15876" width="25" style="1" customWidth="1"/>
    <col min="15877" max="15877" width="16.85546875" style="1" bestFit="1" customWidth="1"/>
    <col min="15878" max="15879" width="15.5703125" style="1" bestFit="1" customWidth="1"/>
    <col min="15880" max="15880" width="20.140625" style="1" customWidth="1"/>
    <col min="15881" max="15881" width="11.42578125" style="1" customWidth="1"/>
    <col min="15882" max="15882" width="17.42578125" style="1" customWidth="1"/>
    <col min="15883" max="16126" width="11.42578125" style="1" customWidth="1"/>
    <col min="16127" max="16127" width="36.5703125" style="1"/>
    <col min="16128" max="16128" width="36.5703125" style="1" customWidth="1"/>
    <col min="16129" max="16129" width="27.140625" style="1" customWidth="1"/>
    <col min="16130" max="16131" width="18.7109375" style="1" customWidth="1"/>
    <col min="16132" max="16132" width="25" style="1" customWidth="1"/>
    <col min="16133" max="16133" width="16.85546875" style="1" bestFit="1" customWidth="1"/>
    <col min="16134" max="16135" width="15.5703125" style="1" bestFit="1" customWidth="1"/>
    <col min="16136" max="16136" width="20.140625" style="1" customWidth="1"/>
    <col min="16137" max="16137" width="11.42578125" style="1" customWidth="1"/>
    <col min="16138" max="16138" width="17.42578125" style="1" customWidth="1"/>
    <col min="16139" max="16384" width="11.42578125" style="1" customWidth="1"/>
  </cols>
  <sheetData>
    <row r="2" spans="1:8" ht="15" x14ac:dyDescent="0.2">
      <c r="B2" s="45" t="s">
        <v>0</v>
      </c>
      <c r="C2" s="45"/>
      <c r="D2" s="45"/>
      <c r="E2" s="45"/>
      <c r="F2" s="45"/>
    </row>
    <row r="3" spans="1:8" ht="15" x14ac:dyDescent="0.2">
      <c r="B3" s="45" t="s">
        <v>1</v>
      </c>
      <c r="C3" s="45"/>
      <c r="D3" s="45"/>
      <c r="E3" s="45"/>
      <c r="F3" s="45"/>
    </row>
    <row r="4" spans="1:8" ht="15" x14ac:dyDescent="0.2">
      <c r="B4" s="45"/>
      <c r="C4" s="45"/>
      <c r="D4" s="45"/>
      <c r="E4" s="45"/>
      <c r="F4" s="45"/>
    </row>
    <row r="5" spans="1:8" ht="13.5" x14ac:dyDescent="0.25">
      <c r="B5" s="46" t="s">
        <v>3</v>
      </c>
      <c r="C5" s="46"/>
      <c r="D5" s="46"/>
      <c r="E5" s="46"/>
      <c r="F5" s="46"/>
      <c r="G5" s="2"/>
    </row>
    <row r="6" spans="1:8" ht="12.75" x14ac:dyDescent="0.2">
      <c r="B6" s="47" t="s">
        <v>367</v>
      </c>
      <c r="C6" s="47"/>
      <c r="D6" s="47"/>
      <c r="E6" s="47"/>
      <c r="F6" s="47"/>
    </row>
    <row r="7" spans="1:8" ht="12.75" thickBot="1" x14ac:dyDescent="0.25"/>
    <row r="8" spans="1:8" ht="14.25" thickBot="1" x14ac:dyDescent="0.3">
      <c r="B8" s="38" t="s">
        <v>4</v>
      </c>
      <c r="C8" s="40" t="s">
        <v>5</v>
      </c>
      <c r="D8" s="42" t="s">
        <v>6</v>
      </c>
      <c r="E8" s="42"/>
      <c r="F8" s="43" t="s">
        <v>7</v>
      </c>
    </row>
    <row r="9" spans="1:8" ht="13.5" x14ac:dyDescent="0.25">
      <c r="B9" s="39"/>
      <c r="C9" s="41"/>
      <c r="D9" s="33" t="s">
        <v>8</v>
      </c>
      <c r="E9" s="34" t="s">
        <v>9</v>
      </c>
      <c r="F9" s="44"/>
    </row>
    <row r="10" spans="1:8" ht="14.25" x14ac:dyDescent="0.2">
      <c r="A10" s="30" t="s">
        <v>131</v>
      </c>
      <c r="B10" s="35" t="s">
        <v>132</v>
      </c>
      <c r="C10" s="35" t="s">
        <v>10</v>
      </c>
      <c r="D10" s="36">
        <v>107884083.13</v>
      </c>
      <c r="E10" s="36">
        <f>D10</f>
        <v>107884083.13</v>
      </c>
      <c r="F10" s="36">
        <v>0</v>
      </c>
    </row>
    <row r="11" spans="1:8" ht="14.25" x14ac:dyDescent="0.2">
      <c r="A11" s="30" t="s">
        <v>356</v>
      </c>
      <c r="B11" s="35" t="s">
        <v>347</v>
      </c>
      <c r="C11" s="35" t="s">
        <v>10</v>
      </c>
      <c r="D11" s="36">
        <v>4185156.85</v>
      </c>
      <c r="E11" s="36">
        <f t="shared" ref="E11:E35" si="0">D11</f>
        <v>4185156.85</v>
      </c>
      <c r="F11" s="36">
        <v>2292057.79</v>
      </c>
    </row>
    <row r="12" spans="1:8" ht="28.5" x14ac:dyDescent="0.2">
      <c r="A12" s="30" t="s">
        <v>133</v>
      </c>
      <c r="B12" s="35" t="s">
        <v>134</v>
      </c>
      <c r="C12" s="35" t="s">
        <v>74</v>
      </c>
      <c r="D12" s="36">
        <v>183917223</v>
      </c>
      <c r="E12" s="36">
        <f t="shared" si="0"/>
        <v>183917223</v>
      </c>
      <c r="F12" s="36">
        <v>0</v>
      </c>
    </row>
    <row r="13" spans="1:8" ht="28.5" x14ac:dyDescent="0.2">
      <c r="A13" s="30" t="s">
        <v>92</v>
      </c>
      <c r="B13" s="35" t="s">
        <v>93</v>
      </c>
      <c r="C13" s="35" t="s">
        <v>73</v>
      </c>
      <c r="D13" s="36">
        <v>149950473.25999999</v>
      </c>
      <c r="E13" s="36">
        <f t="shared" si="0"/>
        <v>149950473.25999999</v>
      </c>
      <c r="F13" s="36">
        <v>0</v>
      </c>
    </row>
    <row r="14" spans="1:8" s="7" customFormat="1" ht="28.5" x14ac:dyDescent="0.2">
      <c r="A14" s="16" t="s">
        <v>357</v>
      </c>
      <c r="B14" s="35" t="s">
        <v>348</v>
      </c>
      <c r="C14" s="35" t="s">
        <v>16</v>
      </c>
      <c r="D14" s="36">
        <v>8910064.8999999985</v>
      </c>
      <c r="E14" s="36">
        <f t="shared" si="0"/>
        <v>8910064.8999999985</v>
      </c>
      <c r="F14" s="36">
        <v>0</v>
      </c>
    </row>
    <row r="15" spans="1:8" s="7" customFormat="1" ht="14.25" x14ac:dyDescent="0.2">
      <c r="A15" s="16" t="s">
        <v>94</v>
      </c>
      <c r="B15" s="35" t="s">
        <v>349</v>
      </c>
      <c r="C15" s="35" t="s">
        <v>10</v>
      </c>
      <c r="D15" s="36">
        <v>54282468.120000005</v>
      </c>
      <c r="E15" s="36">
        <f t="shared" si="0"/>
        <v>54282468.120000005</v>
      </c>
      <c r="F15" s="36">
        <v>0</v>
      </c>
    </row>
    <row r="16" spans="1:8" s="7" customFormat="1" ht="14.25" x14ac:dyDescent="0.2">
      <c r="A16" s="16" t="s">
        <v>95</v>
      </c>
      <c r="B16" s="35" t="s">
        <v>96</v>
      </c>
      <c r="C16" s="35" t="s">
        <v>10</v>
      </c>
      <c r="D16" s="36">
        <v>183255336.47</v>
      </c>
      <c r="E16" s="36">
        <f t="shared" si="0"/>
        <v>183255336.47</v>
      </c>
      <c r="F16" s="36">
        <v>0</v>
      </c>
      <c r="H16" s="15"/>
    </row>
    <row r="17" spans="1:8" s="7" customFormat="1" ht="14.25" x14ac:dyDescent="0.2">
      <c r="A17" s="16" t="s">
        <v>97</v>
      </c>
      <c r="B17" s="35" t="s">
        <v>98</v>
      </c>
      <c r="C17" s="35" t="s">
        <v>10</v>
      </c>
      <c r="D17" s="36">
        <v>574065467.34000003</v>
      </c>
      <c r="E17" s="36">
        <f t="shared" si="0"/>
        <v>574065467.34000003</v>
      </c>
      <c r="F17" s="36">
        <v>0</v>
      </c>
      <c r="H17" s="15"/>
    </row>
    <row r="18" spans="1:8" s="7" customFormat="1" ht="14.25" x14ac:dyDescent="0.2">
      <c r="A18" s="16" t="s">
        <v>358</v>
      </c>
      <c r="B18" s="35" t="s">
        <v>350</v>
      </c>
      <c r="C18" s="35" t="s">
        <v>10</v>
      </c>
      <c r="D18" s="36">
        <v>164948.70000000001</v>
      </c>
      <c r="E18" s="36">
        <f t="shared" si="0"/>
        <v>164948.70000000001</v>
      </c>
      <c r="F18" s="36">
        <v>657089.85</v>
      </c>
      <c r="H18" s="15"/>
    </row>
    <row r="19" spans="1:8" s="7" customFormat="1" ht="14.25" x14ac:dyDescent="0.2">
      <c r="A19" s="16" t="s">
        <v>359</v>
      </c>
      <c r="B19" s="35" t="s">
        <v>99</v>
      </c>
      <c r="C19" s="35" t="s">
        <v>10</v>
      </c>
      <c r="D19" s="36">
        <v>1600000</v>
      </c>
      <c r="E19" s="36">
        <f t="shared" si="0"/>
        <v>1600000</v>
      </c>
      <c r="F19" s="36">
        <v>0</v>
      </c>
    </row>
    <row r="20" spans="1:8" s="7" customFormat="1" ht="14.25" x14ac:dyDescent="0.2">
      <c r="A20" s="16" t="s">
        <v>135</v>
      </c>
      <c r="B20" s="35" t="s">
        <v>351</v>
      </c>
      <c r="C20" s="35" t="s">
        <v>10</v>
      </c>
      <c r="D20" s="36">
        <v>532287.96</v>
      </c>
      <c r="E20" s="36">
        <f t="shared" si="0"/>
        <v>532287.96</v>
      </c>
      <c r="F20" s="36">
        <v>0</v>
      </c>
    </row>
    <row r="21" spans="1:8" s="7" customFormat="1" ht="14.25" x14ac:dyDescent="0.2">
      <c r="A21" s="16" t="s">
        <v>360</v>
      </c>
      <c r="B21" s="35" t="s">
        <v>352</v>
      </c>
      <c r="C21" s="35" t="s">
        <v>10</v>
      </c>
      <c r="D21" s="36">
        <v>156700</v>
      </c>
      <c r="E21" s="36">
        <f t="shared" si="0"/>
        <v>156700</v>
      </c>
      <c r="F21" s="36">
        <v>93300</v>
      </c>
    </row>
    <row r="22" spans="1:8" s="7" customFormat="1" ht="14.25" x14ac:dyDescent="0.2">
      <c r="A22" s="16" t="s">
        <v>361</v>
      </c>
      <c r="B22" s="35" t="s">
        <v>336</v>
      </c>
      <c r="C22" s="35" t="s">
        <v>10</v>
      </c>
      <c r="D22" s="36">
        <v>1000000</v>
      </c>
      <c r="E22" s="36">
        <f t="shared" si="0"/>
        <v>1000000</v>
      </c>
      <c r="F22" s="36">
        <v>0</v>
      </c>
    </row>
    <row r="23" spans="1:8" s="7" customFormat="1" ht="14.25" x14ac:dyDescent="0.2">
      <c r="A23" s="16" t="s">
        <v>100</v>
      </c>
      <c r="B23" s="35" t="s">
        <v>101</v>
      </c>
      <c r="C23" s="35" t="s">
        <v>10</v>
      </c>
      <c r="D23" s="36">
        <v>44110936.970000006</v>
      </c>
      <c r="E23" s="36">
        <f t="shared" si="0"/>
        <v>44110936.970000006</v>
      </c>
      <c r="F23" s="36">
        <v>0</v>
      </c>
    </row>
    <row r="24" spans="1:8" s="7" customFormat="1" ht="14.25" x14ac:dyDescent="0.2">
      <c r="A24" s="16" t="s">
        <v>337</v>
      </c>
      <c r="B24" s="35" t="s">
        <v>338</v>
      </c>
      <c r="C24" s="35" t="s">
        <v>10</v>
      </c>
      <c r="D24" s="36">
        <v>2344880.7999999998</v>
      </c>
      <c r="E24" s="36">
        <f t="shared" si="0"/>
        <v>2344880.7999999998</v>
      </c>
      <c r="F24" s="36">
        <v>0</v>
      </c>
      <c r="G24" s="11"/>
    </row>
    <row r="25" spans="1:8" s="7" customFormat="1" ht="14.25" x14ac:dyDescent="0.2">
      <c r="A25" s="16" t="s">
        <v>345</v>
      </c>
      <c r="B25" s="35" t="s">
        <v>346</v>
      </c>
      <c r="C25" s="35" t="s">
        <v>10</v>
      </c>
      <c r="D25" s="36">
        <v>1018167.09</v>
      </c>
      <c r="E25" s="36">
        <f t="shared" si="0"/>
        <v>1018167.09</v>
      </c>
      <c r="F25" s="36">
        <v>0</v>
      </c>
      <c r="G25" s="11"/>
    </row>
    <row r="26" spans="1:8" s="7" customFormat="1" ht="14.25" x14ac:dyDescent="0.2">
      <c r="A26" s="16" t="s">
        <v>102</v>
      </c>
      <c r="B26" s="35" t="s">
        <v>103</v>
      </c>
      <c r="C26" s="35" t="s">
        <v>10</v>
      </c>
      <c r="D26" s="36">
        <v>439685.86</v>
      </c>
      <c r="E26" s="36">
        <f t="shared" si="0"/>
        <v>439685.86</v>
      </c>
      <c r="F26" s="36">
        <v>60314.14</v>
      </c>
      <c r="G26" s="11"/>
    </row>
    <row r="27" spans="1:8" s="7" customFormat="1" ht="14.25" x14ac:dyDescent="0.2">
      <c r="A27" s="16" t="s">
        <v>105</v>
      </c>
      <c r="B27" s="35" t="s">
        <v>104</v>
      </c>
      <c r="C27" s="35" t="s">
        <v>10</v>
      </c>
      <c r="D27" s="36">
        <v>6096993.4399999995</v>
      </c>
      <c r="E27" s="36">
        <f t="shared" si="0"/>
        <v>6096993.4399999995</v>
      </c>
      <c r="F27" s="36">
        <v>0</v>
      </c>
      <c r="G27" s="11"/>
    </row>
    <row r="28" spans="1:8" s="7" customFormat="1" ht="14.25" x14ac:dyDescent="0.2">
      <c r="A28" s="16" t="s">
        <v>339</v>
      </c>
      <c r="B28" s="35" t="s">
        <v>340</v>
      </c>
      <c r="C28" s="35" t="s">
        <v>10</v>
      </c>
      <c r="D28" s="36">
        <v>1200000</v>
      </c>
      <c r="E28" s="36">
        <f t="shared" si="0"/>
        <v>1200000</v>
      </c>
      <c r="F28" s="36">
        <v>0</v>
      </c>
      <c r="G28" s="11"/>
    </row>
    <row r="29" spans="1:8" ht="14.25" x14ac:dyDescent="0.2">
      <c r="A29" s="16" t="s">
        <v>106</v>
      </c>
      <c r="B29" s="35" t="s">
        <v>107</v>
      </c>
      <c r="C29" s="35" t="s">
        <v>10</v>
      </c>
      <c r="D29" s="36">
        <v>8679198.9000000004</v>
      </c>
      <c r="E29" s="36">
        <f t="shared" si="0"/>
        <v>8679198.9000000004</v>
      </c>
      <c r="F29" s="36">
        <v>0</v>
      </c>
    </row>
    <row r="30" spans="1:8" ht="14.25" x14ac:dyDescent="0.2">
      <c r="A30" s="16" t="s">
        <v>341</v>
      </c>
      <c r="B30" s="35" t="s">
        <v>342</v>
      </c>
      <c r="C30" s="35" t="s">
        <v>10</v>
      </c>
      <c r="D30" s="36">
        <v>5138428.8</v>
      </c>
      <c r="E30" s="36">
        <f t="shared" si="0"/>
        <v>5138428.8</v>
      </c>
      <c r="F30" s="36">
        <v>0</v>
      </c>
    </row>
    <row r="31" spans="1:8" ht="14.25" x14ac:dyDescent="0.2">
      <c r="A31" s="16" t="s">
        <v>362</v>
      </c>
      <c r="B31" s="35" t="s">
        <v>136</v>
      </c>
      <c r="C31" s="35" t="s">
        <v>10</v>
      </c>
      <c r="D31" s="36">
        <v>9905917.8499999996</v>
      </c>
      <c r="E31" s="36">
        <f t="shared" si="0"/>
        <v>9905917.8499999996</v>
      </c>
      <c r="F31" s="36">
        <v>0</v>
      </c>
    </row>
    <row r="32" spans="1:8" ht="14.25" x14ac:dyDescent="0.2">
      <c r="A32" s="16" t="s">
        <v>343</v>
      </c>
      <c r="B32" s="35" t="s">
        <v>344</v>
      </c>
      <c r="C32" s="35" t="s">
        <v>10</v>
      </c>
      <c r="D32" s="36">
        <v>110000</v>
      </c>
      <c r="E32" s="36">
        <f t="shared" si="0"/>
        <v>110000</v>
      </c>
      <c r="F32" s="36">
        <v>0</v>
      </c>
    </row>
    <row r="33" spans="1:6" ht="14.25" x14ac:dyDescent="0.2">
      <c r="A33" s="16" t="s">
        <v>363</v>
      </c>
      <c r="B33" s="35" t="s">
        <v>353</v>
      </c>
      <c r="C33" s="35" t="s">
        <v>10</v>
      </c>
      <c r="D33" s="36">
        <v>121800</v>
      </c>
      <c r="E33" s="36">
        <f t="shared" si="0"/>
        <v>121800</v>
      </c>
      <c r="F33" s="36">
        <v>88558.89</v>
      </c>
    </row>
    <row r="34" spans="1:6" ht="14.25" x14ac:dyDescent="0.2">
      <c r="A34" s="16" t="s">
        <v>364</v>
      </c>
      <c r="B34" s="35" t="s">
        <v>354</v>
      </c>
      <c r="C34" s="35" t="s">
        <v>10</v>
      </c>
      <c r="D34" s="36">
        <v>894896.48</v>
      </c>
      <c r="E34" s="36">
        <f t="shared" si="0"/>
        <v>894896.48</v>
      </c>
      <c r="F34" s="36">
        <v>434162.23</v>
      </c>
    </row>
    <row r="35" spans="1:6" ht="14.25" x14ac:dyDescent="0.2">
      <c r="A35" s="16" t="s">
        <v>365</v>
      </c>
      <c r="B35" s="35" t="s">
        <v>355</v>
      </c>
      <c r="C35" s="35" t="s">
        <v>10</v>
      </c>
      <c r="D35" s="36">
        <v>600567.91</v>
      </c>
      <c r="E35" s="36">
        <f t="shared" si="0"/>
        <v>600567.91</v>
      </c>
      <c r="F35" s="36">
        <v>455273.97</v>
      </c>
    </row>
    <row r="36" spans="1:6" ht="57" x14ac:dyDescent="0.2">
      <c r="B36" s="35" t="s">
        <v>368</v>
      </c>
      <c r="C36" s="35" t="s">
        <v>369</v>
      </c>
      <c r="D36" s="36"/>
      <c r="E36" s="36"/>
      <c r="F36" s="36">
        <v>391327.55</v>
      </c>
    </row>
    <row r="37" spans="1:6" ht="57" x14ac:dyDescent="0.2">
      <c r="B37" s="35" t="s">
        <v>370</v>
      </c>
      <c r="C37" s="35" t="s">
        <v>369</v>
      </c>
      <c r="D37" s="36"/>
      <c r="E37" s="36"/>
      <c r="F37" s="36">
        <v>142143.67000000001</v>
      </c>
    </row>
    <row r="38" spans="1:6" ht="57" x14ac:dyDescent="0.2">
      <c r="B38" s="35" t="s">
        <v>371</v>
      </c>
      <c r="C38" s="35" t="s">
        <v>369</v>
      </c>
      <c r="D38" s="36"/>
      <c r="E38" s="36"/>
      <c r="F38" s="36">
        <v>47941</v>
      </c>
    </row>
    <row r="39" spans="1:6" ht="57" x14ac:dyDescent="0.2">
      <c r="B39" s="35" t="s">
        <v>372</v>
      </c>
      <c r="C39" s="35" t="s">
        <v>369</v>
      </c>
      <c r="D39" s="36"/>
      <c r="E39" s="36"/>
      <c r="F39" s="36">
        <f>390214.59</f>
        <v>390214.59</v>
      </c>
    </row>
    <row r="40" spans="1:6" ht="57" x14ac:dyDescent="0.2">
      <c r="B40" s="35" t="s">
        <v>373</v>
      </c>
      <c r="C40" s="35" t="s">
        <v>369</v>
      </c>
      <c r="D40" s="36"/>
      <c r="E40" s="36"/>
      <c r="F40" s="36">
        <v>811</v>
      </c>
    </row>
    <row r="41" spans="1:6" ht="57" x14ac:dyDescent="0.2">
      <c r="B41" s="35" t="s">
        <v>374</v>
      </c>
      <c r="C41" s="35" t="s">
        <v>369</v>
      </c>
      <c r="D41" s="36"/>
      <c r="E41" s="36"/>
      <c r="F41" s="36">
        <v>128646.85</v>
      </c>
    </row>
    <row r="42" spans="1:6" ht="57" x14ac:dyDescent="0.2">
      <c r="B42" s="35" t="s">
        <v>375</v>
      </c>
      <c r="C42" s="35" t="s">
        <v>369</v>
      </c>
      <c r="D42" s="36"/>
      <c r="E42" s="36"/>
      <c r="F42" s="36">
        <v>16</v>
      </c>
    </row>
    <row r="43" spans="1:6" ht="57" x14ac:dyDescent="0.2">
      <c r="B43" s="35" t="s">
        <v>376</v>
      </c>
      <c r="C43" s="35" t="s">
        <v>369</v>
      </c>
      <c r="D43" s="36">
        <v>63180479.299999997</v>
      </c>
      <c r="E43" s="36">
        <v>63180479.299999997</v>
      </c>
      <c r="F43" s="36">
        <v>1739</v>
      </c>
    </row>
    <row r="44" spans="1:6" ht="28.5" x14ac:dyDescent="0.2">
      <c r="B44" s="35" t="s">
        <v>377</v>
      </c>
      <c r="C44" s="35" t="s">
        <v>378</v>
      </c>
      <c r="D44" s="36"/>
      <c r="E44" s="36"/>
      <c r="F44" s="36">
        <v>100</v>
      </c>
    </row>
    <row r="45" spans="1:6" ht="42.75" x14ac:dyDescent="0.2">
      <c r="B45" s="35" t="s">
        <v>379</v>
      </c>
      <c r="C45" s="35" t="s">
        <v>380</v>
      </c>
      <c r="D45" s="36">
        <f>150688798+80124097+81196054</f>
        <v>312008949</v>
      </c>
      <c r="E45" s="36">
        <v>312008949</v>
      </c>
      <c r="F45" s="36">
        <v>44440612</v>
      </c>
    </row>
    <row r="46" spans="1:6" ht="42.75" x14ac:dyDescent="0.2">
      <c r="B46" s="35" t="s">
        <v>381</v>
      </c>
      <c r="C46" s="35" t="s">
        <v>382</v>
      </c>
      <c r="D46" s="36"/>
      <c r="E46" s="36"/>
      <c r="F46" s="36">
        <v>241957.12</v>
      </c>
    </row>
    <row r="47" spans="1:6" ht="42.75" x14ac:dyDescent="0.2">
      <c r="B47" s="35" t="s">
        <v>383</v>
      </c>
      <c r="C47" s="35" t="s">
        <v>382</v>
      </c>
      <c r="D47" s="36">
        <v>380546.36</v>
      </c>
      <c r="E47" s="36">
        <v>380546.36</v>
      </c>
      <c r="F47" s="36"/>
    </row>
    <row r="48" spans="1:6" ht="57" x14ac:dyDescent="0.2">
      <c r="B48" s="35" t="s">
        <v>379</v>
      </c>
      <c r="C48" s="35" t="s">
        <v>384</v>
      </c>
      <c r="D48" s="36">
        <v>78442144.280000001</v>
      </c>
      <c r="E48" s="36">
        <v>78442144.280000001</v>
      </c>
      <c r="F48" s="36">
        <v>5512452.2199999997</v>
      </c>
    </row>
    <row r="49" spans="2:6" ht="42.75" x14ac:dyDescent="0.2">
      <c r="B49" s="35" t="s">
        <v>385</v>
      </c>
      <c r="C49" s="35" t="s">
        <v>382</v>
      </c>
      <c r="D49" s="36">
        <f>18953301+10077831+12184340.6</f>
        <v>41215472.600000001</v>
      </c>
      <c r="E49" s="36">
        <v>41215472.600000001</v>
      </c>
      <c r="F49" s="36"/>
    </row>
    <row r="50" spans="2:6" ht="42.75" x14ac:dyDescent="0.2">
      <c r="B50" s="35" t="s">
        <v>386</v>
      </c>
      <c r="C50" s="35" t="s">
        <v>387</v>
      </c>
      <c r="D50" s="36">
        <f>779636000+340598000+374378489</f>
        <v>1494612489</v>
      </c>
      <c r="E50" s="36">
        <v>1494612489</v>
      </c>
      <c r="F50" s="36"/>
    </row>
    <row r="51" spans="2:6" ht="28.5" x14ac:dyDescent="0.2">
      <c r="B51" s="35" t="s">
        <v>388</v>
      </c>
      <c r="C51" s="35" t="s">
        <v>387</v>
      </c>
      <c r="D51" s="36">
        <v>10577811</v>
      </c>
      <c r="E51" s="36">
        <v>10577811</v>
      </c>
      <c r="F51" s="36"/>
    </row>
    <row r="52" spans="2:6" ht="28.5" x14ac:dyDescent="0.2">
      <c r="B52" s="35" t="s">
        <v>389</v>
      </c>
      <c r="C52" s="35" t="s">
        <v>387</v>
      </c>
      <c r="D52" s="36">
        <v>5155752</v>
      </c>
      <c r="E52" s="36">
        <v>5155752</v>
      </c>
      <c r="F52" s="36"/>
    </row>
    <row r="53" spans="2:6" ht="28.5" x14ac:dyDescent="0.2">
      <c r="B53" s="35" t="s">
        <v>390</v>
      </c>
      <c r="C53" s="35" t="s">
        <v>387</v>
      </c>
      <c r="D53" s="36">
        <v>4988816</v>
      </c>
      <c r="E53" s="36">
        <v>4988816</v>
      </c>
      <c r="F53" s="36"/>
    </row>
    <row r="54" spans="2:6" ht="42.75" x14ac:dyDescent="0.2">
      <c r="B54" s="35" t="s">
        <v>391</v>
      </c>
      <c r="C54" s="35" t="s">
        <v>380</v>
      </c>
      <c r="D54" s="36">
        <f>12883906.29-12883906.29</f>
        <v>0</v>
      </c>
      <c r="E54" s="36">
        <v>0</v>
      </c>
      <c r="F54" s="36">
        <f>53484297.25+2294520.63</f>
        <v>55778817.880000003</v>
      </c>
    </row>
    <row r="55" spans="2:6" ht="57" x14ac:dyDescent="0.2">
      <c r="B55" s="35" t="s">
        <v>391</v>
      </c>
      <c r="C55" s="35" t="s">
        <v>384</v>
      </c>
      <c r="D55" s="36">
        <f>3202216.76-3202216.76</f>
        <v>0</v>
      </c>
      <c r="E55" s="36">
        <v>0</v>
      </c>
      <c r="F55" s="36">
        <f>11063961.65+2272558.82</f>
        <v>13336520.470000001</v>
      </c>
    </row>
    <row r="56" spans="2:6" ht="42.75" x14ac:dyDescent="0.2">
      <c r="B56" s="35" t="s">
        <v>392</v>
      </c>
      <c r="C56" s="35" t="s">
        <v>382</v>
      </c>
      <c r="D56" s="36">
        <v>1421847.97</v>
      </c>
      <c r="E56" s="36">
        <v>1421847.97</v>
      </c>
      <c r="F56" s="36">
        <f>15844362.35+13089</f>
        <v>15857451.35</v>
      </c>
    </row>
    <row r="57" spans="2:6" ht="42.75" x14ac:dyDescent="0.2">
      <c r="B57" s="35" t="s">
        <v>393</v>
      </c>
      <c r="C57" s="35" t="s">
        <v>382</v>
      </c>
      <c r="D57" s="36">
        <f>4297800+2148900+2529555.57</f>
        <v>8976255.5700000003</v>
      </c>
      <c r="E57" s="36">
        <v>8976255.5700000003</v>
      </c>
      <c r="F57" s="36"/>
    </row>
    <row r="58" spans="2:6" ht="57" x14ac:dyDescent="0.2">
      <c r="B58" s="35" t="s">
        <v>394</v>
      </c>
      <c r="C58" s="35" t="s">
        <v>395</v>
      </c>
      <c r="D58" s="36">
        <f>28927710+17868888+14190505</f>
        <v>60987103</v>
      </c>
      <c r="E58" s="36">
        <v>60987103</v>
      </c>
      <c r="F58" s="36"/>
    </row>
    <row r="59" spans="2:6" ht="28.5" x14ac:dyDescent="0.2">
      <c r="B59" s="35" t="s">
        <v>396</v>
      </c>
      <c r="C59" s="35" t="s">
        <v>395</v>
      </c>
      <c r="D59" s="36">
        <v>111760</v>
      </c>
      <c r="E59" s="36">
        <v>111760</v>
      </c>
      <c r="F59" s="36"/>
    </row>
    <row r="60" spans="2:6" ht="57" x14ac:dyDescent="0.2">
      <c r="B60" s="35" t="s">
        <v>397</v>
      </c>
      <c r="C60" s="35" t="s">
        <v>398</v>
      </c>
      <c r="D60" s="36">
        <f>59859465+19342070.78</f>
        <v>79201535.780000001</v>
      </c>
      <c r="E60" s="36">
        <v>79201535.780000001</v>
      </c>
      <c r="F60" s="36"/>
    </row>
    <row r="61" spans="2:6" ht="28.5" x14ac:dyDescent="0.2">
      <c r="B61" s="35" t="s">
        <v>396</v>
      </c>
      <c r="C61" s="35" t="s">
        <v>398</v>
      </c>
      <c r="D61" s="36">
        <v>890760</v>
      </c>
      <c r="E61" s="36">
        <v>890760</v>
      </c>
      <c r="F61" s="36"/>
    </row>
    <row r="62" spans="2:6" ht="28.5" x14ac:dyDescent="0.2">
      <c r="B62" s="35" t="s">
        <v>390</v>
      </c>
      <c r="C62" s="35" t="s">
        <v>398</v>
      </c>
      <c r="D62" s="36">
        <v>100000</v>
      </c>
      <c r="E62" s="36">
        <v>100000</v>
      </c>
      <c r="F62" s="36"/>
    </row>
    <row r="63" spans="2:6" ht="57" x14ac:dyDescent="0.2">
      <c r="B63" s="35" t="s">
        <v>397</v>
      </c>
      <c r="C63" s="35" t="s">
        <v>399</v>
      </c>
      <c r="D63" s="36">
        <f>31259424+10200587</f>
        <v>41460011</v>
      </c>
      <c r="E63" s="36">
        <v>41460011</v>
      </c>
      <c r="F63" s="36"/>
    </row>
    <row r="64" spans="2:6" ht="28.5" x14ac:dyDescent="0.2">
      <c r="B64" s="35" t="s">
        <v>396</v>
      </c>
      <c r="C64" s="35" t="s">
        <v>399</v>
      </c>
      <c r="D64" s="36">
        <v>890760</v>
      </c>
      <c r="E64" s="36">
        <v>890760</v>
      </c>
      <c r="F64" s="36"/>
    </row>
    <row r="65" spans="2:6" ht="28.5" x14ac:dyDescent="0.2">
      <c r="B65" s="35" t="s">
        <v>390</v>
      </c>
      <c r="C65" s="35" t="s">
        <v>399</v>
      </c>
      <c r="D65" s="36">
        <v>40000</v>
      </c>
      <c r="E65" s="36">
        <v>40000</v>
      </c>
      <c r="F65" s="36"/>
    </row>
    <row r="66" spans="2:6" ht="57" x14ac:dyDescent="0.2">
      <c r="B66" s="35" t="s">
        <v>397</v>
      </c>
      <c r="C66" s="35" t="s">
        <v>400</v>
      </c>
      <c r="D66" s="36">
        <f>8346831+2710774</f>
        <v>11057605</v>
      </c>
      <c r="E66" s="36">
        <v>11057605</v>
      </c>
      <c r="F66" s="36"/>
    </row>
    <row r="67" spans="2:6" ht="28.5" x14ac:dyDescent="0.2">
      <c r="B67" s="35" t="s">
        <v>396</v>
      </c>
      <c r="C67" s="35" t="s">
        <v>400</v>
      </c>
      <c r="D67" s="36">
        <v>152400</v>
      </c>
      <c r="E67" s="36">
        <v>152400</v>
      </c>
      <c r="F67" s="36"/>
    </row>
    <row r="68" spans="2:6" ht="57" x14ac:dyDescent="0.2">
      <c r="B68" s="35" t="s">
        <v>401</v>
      </c>
      <c r="C68" s="35" t="s">
        <v>378</v>
      </c>
      <c r="D68" s="36">
        <f>15152909+9360078+8564201</f>
        <v>33077188</v>
      </c>
      <c r="E68" s="36">
        <v>33077188</v>
      </c>
      <c r="F68" s="36"/>
    </row>
    <row r="69" spans="2:6" ht="28.5" x14ac:dyDescent="0.2">
      <c r="B69" s="35" t="s">
        <v>396</v>
      </c>
      <c r="C69" s="35" t="s">
        <v>378</v>
      </c>
      <c r="D69" s="36">
        <v>152400</v>
      </c>
      <c r="E69" s="36">
        <v>152400</v>
      </c>
      <c r="F69" s="36"/>
    </row>
    <row r="70" spans="2:6" ht="28.5" x14ac:dyDescent="0.2">
      <c r="B70" s="35" t="s">
        <v>390</v>
      </c>
      <c r="C70" s="35" t="s">
        <v>378</v>
      </c>
      <c r="D70" s="36">
        <v>700000</v>
      </c>
      <c r="E70" s="36">
        <v>700000</v>
      </c>
      <c r="F70" s="36"/>
    </row>
    <row r="71" spans="2:6" ht="57" x14ac:dyDescent="0.2">
      <c r="B71" s="35" t="s">
        <v>401</v>
      </c>
      <c r="C71" s="35" t="s">
        <v>402</v>
      </c>
      <c r="D71" s="36">
        <f>14137651+4759237</f>
        <v>18896888</v>
      </c>
      <c r="E71" s="36">
        <v>18896888</v>
      </c>
      <c r="F71" s="36"/>
    </row>
    <row r="72" spans="2:6" ht="28.5" x14ac:dyDescent="0.2">
      <c r="B72" s="35" t="s">
        <v>390</v>
      </c>
      <c r="C72" s="35" t="s">
        <v>402</v>
      </c>
      <c r="D72" s="36">
        <v>300000</v>
      </c>
      <c r="E72" s="36">
        <v>300000</v>
      </c>
      <c r="F72" s="36"/>
    </row>
    <row r="73" spans="2:6" ht="57" x14ac:dyDescent="0.2">
      <c r="B73" s="35" t="s">
        <v>403</v>
      </c>
      <c r="C73" s="35" t="s">
        <v>369</v>
      </c>
      <c r="D73" s="36"/>
      <c r="E73" s="36"/>
      <c r="F73" s="36">
        <v>48591.240000000005</v>
      </c>
    </row>
    <row r="74" spans="2:6" ht="57" x14ac:dyDescent="0.2">
      <c r="B74" s="35" t="s">
        <v>404</v>
      </c>
      <c r="C74" s="35" t="s">
        <v>405</v>
      </c>
      <c r="D74" s="36"/>
      <c r="E74" s="36"/>
      <c r="F74" s="36">
        <v>28471.86</v>
      </c>
    </row>
    <row r="75" spans="2:6" ht="57" x14ac:dyDescent="0.2">
      <c r="B75" s="35" t="s">
        <v>404</v>
      </c>
      <c r="C75" s="35" t="s">
        <v>406</v>
      </c>
      <c r="D75" s="36"/>
      <c r="E75" s="36"/>
      <c r="F75" s="36">
        <v>81676</v>
      </c>
    </row>
    <row r="76" spans="2:6" ht="57" x14ac:dyDescent="0.2">
      <c r="B76" s="35" t="s">
        <v>407</v>
      </c>
      <c r="C76" s="35" t="s">
        <v>369</v>
      </c>
      <c r="D76" s="36"/>
      <c r="E76" s="36"/>
      <c r="F76" s="36">
        <v>676</v>
      </c>
    </row>
    <row r="77" spans="2:6" ht="28.5" x14ac:dyDescent="0.2">
      <c r="B77" s="35" t="s">
        <v>408</v>
      </c>
      <c r="C77" s="35" t="s">
        <v>402</v>
      </c>
      <c r="D77" s="36"/>
      <c r="E77" s="36"/>
      <c r="F77" s="36">
        <f>516548+152932.93</f>
        <v>669480.92999999993</v>
      </c>
    </row>
    <row r="78" spans="2:6" ht="42.75" x14ac:dyDescent="0.2">
      <c r="B78" s="35" t="s">
        <v>409</v>
      </c>
      <c r="C78" s="35" t="s">
        <v>410</v>
      </c>
      <c r="D78" s="36"/>
      <c r="E78" s="36"/>
      <c r="F78" s="36">
        <v>97455.44</v>
      </c>
    </row>
    <row r="79" spans="2:6" ht="42.75" x14ac:dyDescent="0.2">
      <c r="B79" s="35" t="s">
        <v>411</v>
      </c>
      <c r="C79" s="35" t="s">
        <v>410</v>
      </c>
      <c r="D79" s="36"/>
      <c r="E79" s="36"/>
      <c r="F79" s="36">
        <f>8198050.01+83343</f>
        <v>8281393.0099999998</v>
      </c>
    </row>
    <row r="80" spans="2:6" ht="42.75" x14ac:dyDescent="0.2">
      <c r="B80" s="35" t="s">
        <v>412</v>
      </c>
      <c r="C80" s="35" t="s">
        <v>410</v>
      </c>
      <c r="D80" s="36">
        <f>25215748+25215747</f>
        <v>50431495</v>
      </c>
      <c r="E80" s="36">
        <v>50431495</v>
      </c>
      <c r="F80" s="36"/>
    </row>
    <row r="81" spans="2:6" ht="42.75" x14ac:dyDescent="0.2">
      <c r="B81" s="35" t="s">
        <v>413</v>
      </c>
      <c r="C81" s="35" t="s">
        <v>410</v>
      </c>
      <c r="D81" s="36">
        <f>358715412.72+166845257.95+260480550.38+6325270.96</f>
        <v>792366492.00999999</v>
      </c>
      <c r="E81" s="36">
        <f>786041221.05+6325270.96</f>
        <v>792366492.00999999</v>
      </c>
      <c r="F81" s="36"/>
    </row>
    <row r="82" spans="2:6" ht="28.5" x14ac:dyDescent="0.2">
      <c r="B82" s="35" t="s">
        <v>414</v>
      </c>
      <c r="C82" s="35" t="s">
        <v>410</v>
      </c>
      <c r="D82" s="36"/>
      <c r="E82" s="36"/>
      <c r="F82" s="36">
        <f>595608.04+1226</f>
        <v>596834.04</v>
      </c>
    </row>
    <row r="83" spans="2:6" ht="28.5" x14ac:dyDescent="0.2">
      <c r="B83" s="35" t="s">
        <v>415</v>
      </c>
      <c r="C83" s="35" t="s">
        <v>410</v>
      </c>
      <c r="D83" s="36"/>
      <c r="E83" s="36"/>
      <c r="F83" s="36">
        <f>17852+30822.72</f>
        <v>48674.720000000001</v>
      </c>
    </row>
    <row r="84" spans="2:6" ht="42.75" x14ac:dyDescent="0.2">
      <c r="B84" s="35" t="s">
        <v>416</v>
      </c>
      <c r="C84" s="35" t="s">
        <v>417</v>
      </c>
      <c r="D84" s="36"/>
      <c r="E84" s="36"/>
      <c r="F84" s="36">
        <v>2405767</v>
      </c>
    </row>
    <row r="85" spans="2:6" ht="57" x14ac:dyDescent="0.2">
      <c r="B85" s="35" t="s">
        <v>418</v>
      </c>
      <c r="C85" s="35" t="s">
        <v>410</v>
      </c>
      <c r="D85" s="36">
        <f>23094263.1+42407179.52+34394338.5+220518.95</f>
        <v>100116300.07000001</v>
      </c>
      <c r="E85" s="36">
        <f>99895781.12+220518.95</f>
        <v>100116300.07000001</v>
      </c>
      <c r="F85" s="36"/>
    </row>
    <row r="86" spans="2:6" ht="57" x14ac:dyDescent="0.2">
      <c r="B86" s="35" t="s">
        <v>419</v>
      </c>
      <c r="C86" s="35" t="s">
        <v>410</v>
      </c>
      <c r="D86" s="36">
        <v>38409.9</v>
      </c>
      <c r="E86" s="36">
        <v>38409.9</v>
      </c>
      <c r="F86" s="36">
        <f>3709870.06+10679.03+107.06</f>
        <v>3720656.15</v>
      </c>
    </row>
    <row r="87" spans="2:6" ht="28.5" x14ac:dyDescent="0.2">
      <c r="B87" s="35" t="s">
        <v>420</v>
      </c>
      <c r="C87" s="35" t="s">
        <v>410</v>
      </c>
      <c r="D87" s="36"/>
      <c r="E87" s="36"/>
      <c r="F87" s="36">
        <f>820808.84+464.02</f>
        <v>821272.86</v>
      </c>
    </row>
    <row r="88" spans="2:6" ht="28.5" x14ac:dyDescent="0.2">
      <c r="B88" s="35" t="s">
        <v>421</v>
      </c>
      <c r="C88" s="35" t="s">
        <v>410</v>
      </c>
      <c r="D88" s="36">
        <v>1336345</v>
      </c>
      <c r="E88" s="36">
        <v>1336345</v>
      </c>
      <c r="F88" s="36"/>
    </row>
    <row r="89" spans="2:6" ht="28.5" x14ac:dyDescent="0.2">
      <c r="B89" s="35" t="s">
        <v>422</v>
      </c>
      <c r="C89" s="35" t="s">
        <v>410</v>
      </c>
      <c r="D89" s="36"/>
      <c r="E89" s="36"/>
      <c r="F89" s="36">
        <v>1193958.6599999999</v>
      </c>
    </row>
    <row r="90" spans="2:6" ht="28.5" x14ac:dyDescent="0.2">
      <c r="B90" s="35" t="s">
        <v>423</v>
      </c>
      <c r="C90" s="35" t="s">
        <v>410</v>
      </c>
      <c r="D90" s="36"/>
      <c r="E90" s="36"/>
      <c r="F90" s="36">
        <v>266549.31</v>
      </c>
    </row>
    <row r="91" spans="2:6" ht="28.5" x14ac:dyDescent="0.2">
      <c r="B91" s="35" t="s">
        <v>424</v>
      </c>
      <c r="C91" s="35" t="s">
        <v>410</v>
      </c>
      <c r="D91" s="36">
        <v>11295563.619999999</v>
      </c>
      <c r="E91" s="36">
        <v>11295563.619999999</v>
      </c>
      <c r="F91" s="36"/>
    </row>
    <row r="92" spans="2:6" ht="28.5" x14ac:dyDescent="0.2">
      <c r="B92" s="35" t="s">
        <v>425</v>
      </c>
      <c r="C92" s="35" t="s">
        <v>410</v>
      </c>
      <c r="D92" s="36">
        <f>957983941.8+444393345.02+599841082.4</f>
        <v>2002218369.2199998</v>
      </c>
      <c r="E92" s="36">
        <v>2002218369.2199998</v>
      </c>
      <c r="F92" s="36"/>
    </row>
    <row r="93" spans="2:6" ht="42.75" x14ac:dyDescent="0.2">
      <c r="B93" s="35" t="s">
        <v>426</v>
      </c>
      <c r="C93" s="35" t="s">
        <v>417</v>
      </c>
      <c r="D93" s="36"/>
      <c r="E93" s="36"/>
      <c r="F93" s="36">
        <f>455301.19+91097+29012912</f>
        <v>29559310.190000001</v>
      </c>
    </row>
    <row r="94" spans="2:6" ht="57" x14ac:dyDescent="0.2">
      <c r="B94" s="35" t="s">
        <v>427</v>
      </c>
      <c r="C94" s="35" t="s">
        <v>369</v>
      </c>
      <c r="D94" s="36"/>
      <c r="E94" s="36"/>
      <c r="F94" s="36">
        <v>67</v>
      </c>
    </row>
    <row r="95" spans="2:6" ht="57" x14ac:dyDescent="0.2">
      <c r="B95" s="35" t="s">
        <v>428</v>
      </c>
      <c r="C95" s="35" t="s">
        <v>369</v>
      </c>
      <c r="D95" s="36"/>
      <c r="E95" s="36"/>
      <c r="F95" s="36">
        <v>239</v>
      </c>
    </row>
    <row r="96" spans="2:6" ht="57" x14ac:dyDescent="0.2">
      <c r="B96" s="35" t="s">
        <v>429</v>
      </c>
      <c r="C96" s="35" t="s">
        <v>369</v>
      </c>
      <c r="D96" s="36">
        <f>9824977.46+4911971+8974121</f>
        <v>23711069.460000001</v>
      </c>
      <c r="E96" s="36">
        <v>23711069.460000001</v>
      </c>
      <c r="F96" s="36"/>
    </row>
    <row r="97" spans="2:6" ht="57" x14ac:dyDescent="0.2">
      <c r="B97" s="35" t="s">
        <v>430</v>
      </c>
      <c r="C97" s="35" t="s">
        <v>369</v>
      </c>
      <c r="D97" s="36">
        <f>2157656416.55+1540466299.34+3165439310.82</f>
        <v>6863562026.710001</v>
      </c>
      <c r="E97" s="36">
        <v>6863562026.710001</v>
      </c>
      <c r="F97" s="36"/>
    </row>
    <row r="98" spans="2:6" ht="57" x14ac:dyDescent="0.2">
      <c r="B98" s="35" t="s">
        <v>431</v>
      </c>
      <c r="C98" s="35" t="s">
        <v>369</v>
      </c>
      <c r="D98" s="36">
        <f>62294288.33+31132440+35198170</f>
        <v>128624898.33</v>
      </c>
      <c r="E98" s="36">
        <v>128624898.33</v>
      </c>
      <c r="F98" s="36"/>
    </row>
    <row r="99" spans="2:6" ht="57" x14ac:dyDescent="0.2">
      <c r="B99" s="35" t="s">
        <v>432</v>
      </c>
      <c r="C99" s="35" t="s">
        <v>433</v>
      </c>
      <c r="D99" s="36">
        <f>27295178+12237167+18345244.62</f>
        <v>57877589.620000005</v>
      </c>
      <c r="E99" s="36">
        <v>57877589.620000005</v>
      </c>
      <c r="F99" s="36"/>
    </row>
    <row r="100" spans="2:6" ht="57" x14ac:dyDescent="0.2">
      <c r="B100" s="35" t="s">
        <v>434</v>
      </c>
      <c r="C100" s="35" t="s">
        <v>433</v>
      </c>
      <c r="D100" s="36"/>
      <c r="E100" s="36"/>
      <c r="F100" s="36">
        <f>40919+33603</f>
        <v>74522</v>
      </c>
    </row>
    <row r="101" spans="2:6" ht="28.5" x14ac:dyDescent="0.2">
      <c r="B101" s="35" t="s">
        <v>435</v>
      </c>
      <c r="C101" s="35" t="s">
        <v>410</v>
      </c>
      <c r="D101" s="36">
        <f>5187479.85-5187479.85+1089791.48+1551158.56-1089791.48-1551158.56</f>
        <v>0</v>
      </c>
      <c r="E101" s="36">
        <f>5187479.85-5187479.85+1089791.48+1551158.56-1089791.48-1551158.56</f>
        <v>0</v>
      </c>
      <c r="F101" s="36">
        <f>163589+8125775+439069+5282137</f>
        <v>14010570</v>
      </c>
    </row>
    <row r="102" spans="2:6" ht="42.75" x14ac:dyDescent="0.2">
      <c r="B102" s="35" t="s">
        <v>436</v>
      </c>
      <c r="C102" s="35" t="s">
        <v>437</v>
      </c>
      <c r="D102" s="36">
        <v>3380812.1</v>
      </c>
      <c r="E102" s="36">
        <v>3380812.1</v>
      </c>
      <c r="F102" s="36"/>
    </row>
    <row r="103" spans="2:6" ht="42.75" x14ac:dyDescent="0.2">
      <c r="B103" s="35" t="s">
        <v>438</v>
      </c>
      <c r="C103" s="35" t="s">
        <v>437</v>
      </c>
      <c r="D103" s="36">
        <v>20593980.879999999</v>
      </c>
      <c r="E103" s="36">
        <v>20593980.879999999</v>
      </c>
      <c r="F103" s="36"/>
    </row>
    <row r="104" spans="2:6" ht="42.75" x14ac:dyDescent="0.2">
      <c r="B104" s="35" t="s">
        <v>439</v>
      </c>
      <c r="C104" s="35" t="s">
        <v>437</v>
      </c>
      <c r="D104" s="36">
        <v>56894632.740000002</v>
      </c>
      <c r="E104" s="36">
        <v>56894632.740000002</v>
      </c>
      <c r="F104" s="36"/>
    </row>
    <row r="105" spans="2:6" ht="28.5" x14ac:dyDescent="0.2">
      <c r="B105" s="35" t="s">
        <v>440</v>
      </c>
      <c r="C105" s="35" t="s">
        <v>441</v>
      </c>
      <c r="D105" s="36">
        <v>2619451.2000000002</v>
      </c>
      <c r="E105" s="36">
        <v>2619451.2000000002</v>
      </c>
      <c r="F105" s="36"/>
    </row>
    <row r="106" spans="2:6" ht="28.5" x14ac:dyDescent="0.2">
      <c r="B106" s="35" t="s">
        <v>442</v>
      </c>
      <c r="C106" s="35" t="s">
        <v>441</v>
      </c>
      <c r="D106" s="36">
        <v>7064448</v>
      </c>
      <c r="E106" s="36">
        <v>7064448</v>
      </c>
      <c r="F106" s="36"/>
    </row>
    <row r="107" spans="2:6" ht="28.5" x14ac:dyDescent="0.2">
      <c r="B107" s="35" t="s">
        <v>443</v>
      </c>
      <c r="C107" s="35" t="s">
        <v>441</v>
      </c>
      <c r="D107" s="36"/>
      <c r="E107" s="36"/>
      <c r="F107" s="36">
        <v>46543.45</v>
      </c>
    </row>
    <row r="108" spans="2:6" ht="42.75" x14ac:dyDescent="0.2">
      <c r="B108" s="35" t="s">
        <v>444</v>
      </c>
      <c r="C108" s="35" t="s">
        <v>441</v>
      </c>
      <c r="D108" s="36"/>
      <c r="E108" s="36"/>
      <c r="F108" s="36">
        <f>34488.53</f>
        <v>34488.53</v>
      </c>
    </row>
    <row r="109" spans="2:6" ht="42.75" x14ac:dyDescent="0.2">
      <c r="B109" s="35" t="s">
        <v>445</v>
      </c>
      <c r="C109" s="35" t="s">
        <v>446</v>
      </c>
      <c r="D109" s="36">
        <f>3393267.1+272684.81</f>
        <v>3665951.91</v>
      </c>
      <c r="E109" s="36">
        <v>3665951.91</v>
      </c>
      <c r="F109" s="36">
        <v>966168.99</v>
      </c>
    </row>
    <row r="110" spans="2:6" ht="28.5" x14ac:dyDescent="0.2">
      <c r="B110" s="35" t="s">
        <v>447</v>
      </c>
      <c r="C110" s="35" t="s">
        <v>446</v>
      </c>
      <c r="D110" s="36">
        <f>3889790.7+4336274.3+1476238</f>
        <v>9702303</v>
      </c>
      <c r="E110" s="36">
        <v>9702303</v>
      </c>
      <c r="F110" s="36"/>
    </row>
    <row r="111" spans="2:6" ht="42.75" x14ac:dyDescent="0.2">
      <c r="B111" s="35" t="s">
        <v>448</v>
      </c>
      <c r="C111" s="35" t="s">
        <v>446</v>
      </c>
      <c r="D111" s="36">
        <f>9800221.59+8946930.19+4960304.22</f>
        <v>23707456</v>
      </c>
      <c r="E111" s="36">
        <v>23707456</v>
      </c>
      <c r="F111" s="36"/>
    </row>
    <row r="112" spans="2:6" ht="42.75" x14ac:dyDescent="0.2">
      <c r="B112" s="35" t="s">
        <v>449</v>
      </c>
      <c r="C112" s="35" t="s">
        <v>446</v>
      </c>
      <c r="D112" s="36">
        <f>5883647.19+2368079.81</f>
        <v>8251727</v>
      </c>
      <c r="E112" s="36">
        <v>8251727</v>
      </c>
      <c r="F112" s="36"/>
    </row>
    <row r="113" spans="2:6" ht="42.75" x14ac:dyDescent="0.2">
      <c r="B113" s="35" t="s">
        <v>450</v>
      </c>
      <c r="C113" s="35" t="s">
        <v>446</v>
      </c>
      <c r="D113" s="36"/>
      <c r="E113" s="36"/>
      <c r="F113" s="36">
        <v>262365.59999999998</v>
      </c>
    </row>
    <row r="114" spans="2:6" ht="42.75" x14ac:dyDescent="0.2">
      <c r="B114" s="35" t="s">
        <v>451</v>
      </c>
      <c r="C114" s="35" t="s">
        <v>446</v>
      </c>
      <c r="D114" s="36">
        <v>431524</v>
      </c>
      <c r="E114" s="36">
        <v>431524</v>
      </c>
      <c r="F114" s="36"/>
    </row>
    <row r="115" spans="2:6" ht="42.75" x14ac:dyDescent="0.2">
      <c r="B115" s="35" t="s">
        <v>452</v>
      </c>
      <c r="C115" s="35" t="s">
        <v>446</v>
      </c>
      <c r="D115" s="36">
        <f>4459000-6704.16</f>
        <v>4452295.84</v>
      </c>
      <c r="E115" s="36">
        <v>4452295.84</v>
      </c>
      <c r="F115" s="36">
        <v>6704.16</v>
      </c>
    </row>
    <row r="116" spans="2:6" ht="42.75" x14ac:dyDescent="0.2">
      <c r="B116" s="35" t="s">
        <v>453</v>
      </c>
      <c r="C116" s="35" t="s">
        <v>446</v>
      </c>
      <c r="D116" s="36">
        <v>500000</v>
      </c>
      <c r="E116" s="36">
        <v>500000</v>
      </c>
      <c r="F116" s="36"/>
    </row>
    <row r="117" spans="2:6" ht="57" x14ac:dyDescent="0.2">
      <c r="B117" s="35" t="s">
        <v>454</v>
      </c>
      <c r="C117" s="35" t="s">
        <v>455</v>
      </c>
      <c r="D117" s="36">
        <v>1087076</v>
      </c>
      <c r="E117" s="36">
        <v>1087076</v>
      </c>
      <c r="F117" s="36"/>
    </row>
    <row r="118" spans="2:6" ht="42.75" x14ac:dyDescent="0.2">
      <c r="B118" s="35" t="s">
        <v>456</v>
      </c>
      <c r="C118" s="35" t="s">
        <v>455</v>
      </c>
      <c r="D118" s="36">
        <v>2400000</v>
      </c>
      <c r="E118" s="36">
        <v>2400000</v>
      </c>
      <c r="F118" s="36"/>
    </row>
    <row r="119" spans="2:6" ht="57" x14ac:dyDescent="0.2">
      <c r="B119" s="35" t="s">
        <v>457</v>
      </c>
      <c r="C119" s="35" t="s">
        <v>369</v>
      </c>
      <c r="D119" s="36">
        <f>38809.96+271669.66+1638580.75</f>
        <v>1949060.37</v>
      </c>
      <c r="E119" s="36">
        <v>1949060.37</v>
      </c>
      <c r="F119" s="36"/>
    </row>
    <row r="120" spans="2:6" ht="57" x14ac:dyDescent="0.2">
      <c r="B120" s="35" t="s">
        <v>458</v>
      </c>
      <c r="C120" s="35" t="s">
        <v>369</v>
      </c>
      <c r="D120" s="36">
        <f>2137695+916155</f>
        <v>3053850</v>
      </c>
      <c r="E120" s="36">
        <v>3053850</v>
      </c>
      <c r="F120" s="36"/>
    </row>
    <row r="121" spans="2:6" ht="57" x14ac:dyDescent="0.2">
      <c r="B121" s="35" t="s">
        <v>459</v>
      </c>
      <c r="C121" s="35" t="s">
        <v>369</v>
      </c>
      <c r="D121" s="36">
        <f>1737009.19+744432.51</f>
        <v>2481441.7000000002</v>
      </c>
      <c r="E121" s="36">
        <v>2481441.7000000002</v>
      </c>
      <c r="F121" s="36"/>
    </row>
    <row r="122" spans="2:6" ht="57" x14ac:dyDescent="0.2">
      <c r="B122" s="35" t="s">
        <v>460</v>
      </c>
      <c r="C122" s="35" t="s">
        <v>369</v>
      </c>
      <c r="D122" s="36">
        <v>762210.75</v>
      </c>
      <c r="E122" s="36">
        <v>762210.75</v>
      </c>
      <c r="F122" s="36"/>
    </row>
    <row r="123" spans="2:6" ht="57" x14ac:dyDescent="0.2">
      <c r="B123" s="35" t="s">
        <v>461</v>
      </c>
      <c r="C123" s="35" t="s">
        <v>369</v>
      </c>
      <c r="D123" s="36">
        <f>1044374.74+1008807.42</f>
        <v>2053182.1600000001</v>
      </c>
      <c r="E123" s="36">
        <v>2053182.1600000001</v>
      </c>
      <c r="F123" s="36"/>
    </row>
    <row r="124" spans="2:6" ht="57" x14ac:dyDescent="0.2">
      <c r="B124" s="35" t="s">
        <v>462</v>
      </c>
      <c r="C124" s="35" t="s">
        <v>369</v>
      </c>
      <c r="D124" s="36">
        <f>1688627.43+1666182.98</f>
        <v>3354810.41</v>
      </c>
      <c r="E124" s="36">
        <v>3354810.41</v>
      </c>
      <c r="F124" s="36"/>
    </row>
    <row r="125" spans="2:6" ht="57" x14ac:dyDescent="0.2">
      <c r="B125" s="35" t="s">
        <v>463</v>
      </c>
      <c r="C125" s="35" t="s">
        <v>369</v>
      </c>
      <c r="D125" s="36">
        <f>5104787.92+2187766.25+1002965.85</f>
        <v>8295520.0199999996</v>
      </c>
      <c r="E125" s="36">
        <v>8295520.0199999996</v>
      </c>
      <c r="F125" s="36"/>
    </row>
    <row r="126" spans="2:6" ht="57" x14ac:dyDescent="0.2">
      <c r="B126" s="35" t="s">
        <v>464</v>
      </c>
      <c r="C126" s="35" t="s">
        <v>369</v>
      </c>
      <c r="D126" s="36">
        <v>754424.56</v>
      </c>
      <c r="E126" s="36">
        <v>754424.56</v>
      </c>
      <c r="F126" s="36"/>
    </row>
    <row r="127" spans="2:6" ht="28.5" x14ac:dyDescent="0.2">
      <c r="B127" s="35" t="s">
        <v>465</v>
      </c>
      <c r="C127" s="35" t="s">
        <v>410</v>
      </c>
      <c r="D127" s="36">
        <f>7691208.21+33666197.74</f>
        <v>41357405.950000003</v>
      </c>
      <c r="E127" s="36">
        <v>41357405.950000003</v>
      </c>
      <c r="F127" s="36"/>
    </row>
    <row r="128" spans="2:6" ht="28.5" x14ac:dyDescent="0.2">
      <c r="B128" s="35" t="s">
        <v>466</v>
      </c>
      <c r="C128" s="35" t="s">
        <v>410</v>
      </c>
      <c r="D128" s="36">
        <v>2269222</v>
      </c>
      <c r="E128" s="36">
        <v>2269222</v>
      </c>
      <c r="F128" s="36"/>
    </row>
    <row r="129" spans="2:6" ht="57" x14ac:dyDescent="0.2">
      <c r="B129" s="35" t="s">
        <v>467</v>
      </c>
      <c r="C129" s="35" t="s">
        <v>468</v>
      </c>
      <c r="D129" s="36">
        <f>60702017.6+15175504.4</f>
        <v>75877522</v>
      </c>
      <c r="E129" s="36">
        <v>75877522</v>
      </c>
      <c r="F129" s="36"/>
    </row>
    <row r="130" spans="2:6" ht="42.75" x14ac:dyDescent="0.2">
      <c r="B130" s="35" t="s">
        <v>469</v>
      </c>
      <c r="C130" s="35" t="s">
        <v>470</v>
      </c>
      <c r="D130" s="36"/>
      <c r="E130" s="36"/>
      <c r="F130" s="36">
        <v>761885.79</v>
      </c>
    </row>
    <row r="131" spans="2:6" ht="14.25" x14ac:dyDescent="0.2">
      <c r="B131" s="35" t="s">
        <v>471</v>
      </c>
      <c r="C131" s="35" t="s">
        <v>472</v>
      </c>
      <c r="D131" s="36">
        <f>104000000</f>
        <v>104000000</v>
      </c>
      <c r="E131" s="36">
        <v>104000000</v>
      </c>
      <c r="F131" s="36"/>
    </row>
    <row r="132" spans="2:6" ht="14.25" x14ac:dyDescent="0.2">
      <c r="B132" s="35" t="s">
        <v>471</v>
      </c>
      <c r="C132" s="35" t="s">
        <v>473</v>
      </c>
      <c r="D132" s="36">
        <v>60000000</v>
      </c>
      <c r="E132" s="36">
        <v>60000000</v>
      </c>
      <c r="F132" s="36"/>
    </row>
    <row r="133" spans="2:6" ht="42.75" x14ac:dyDescent="0.2">
      <c r="B133" s="35" t="s">
        <v>471</v>
      </c>
      <c r="C133" s="35" t="s">
        <v>474</v>
      </c>
      <c r="D133" s="36">
        <v>7100000</v>
      </c>
      <c r="E133" s="36">
        <v>7100000</v>
      </c>
      <c r="F133" s="36"/>
    </row>
    <row r="134" spans="2:6" ht="42.75" x14ac:dyDescent="0.2">
      <c r="B134" s="35" t="s">
        <v>471</v>
      </c>
      <c r="C134" s="35" t="s">
        <v>475</v>
      </c>
      <c r="D134" s="36">
        <v>2800000</v>
      </c>
      <c r="E134" s="36">
        <v>2800000</v>
      </c>
      <c r="F134" s="36"/>
    </row>
    <row r="135" spans="2:6" ht="42.75" x14ac:dyDescent="0.2">
      <c r="B135" s="35" t="s">
        <v>471</v>
      </c>
      <c r="C135" s="35" t="s">
        <v>476</v>
      </c>
      <c r="D135" s="36">
        <v>19094000</v>
      </c>
      <c r="E135" s="36">
        <v>19094000</v>
      </c>
      <c r="F135" s="36"/>
    </row>
    <row r="136" spans="2:6" ht="28.5" x14ac:dyDescent="0.2">
      <c r="B136" s="35" t="s">
        <v>471</v>
      </c>
      <c r="C136" s="35" t="s">
        <v>477</v>
      </c>
      <c r="D136" s="36">
        <v>116000000</v>
      </c>
      <c r="E136" s="36">
        <v>116000000</v>
      </c>
      <c r="F136" s="36"/>
    </row>
    <row r="137" spans="2:6" ht="28.5" x14ac:dyDescent="0.2">
      <c r="B137" s="35" t="s">
        <v>471</v>
      </c>
      <c r="C137" s="35" t="s">
        <v>478</v>
      </c>
      <c r="D137" s="36">
        <v>50500000</v>
      </c>
      <c r="E137" s="36">
        <v>50500000</v>
      </c>
      <c r="F137" s="36"/>
    </row>
    <row r="138" spans="2:6" ht="28.5" x14ac:dyDescent="0.2">
      <c r="B138" s="35" t="s">
        <v>471</v>
      </c>
      <c r="C138" s="35" t="s">
        <v>479</v>
      </c>
      <c r="D138" s="36">
        <v>6100000</v>
      </c>
      <c r="E138" s="36">
        <v>6100000</v>
      </c>
      <c r="F138" s="36"/>
    </row>
    <row r="139" spans="2:6" ht="28.5" x14ac:dyDescent="0.2">
      <c r="B139" s="35" t="s">
        <v>471</v>
      </c>
      <c r="C139" s="35" t="s">
        <v>480</v>
      </c>
      <c r="D139" s="36">
        <v>3340000</v>
      </c>
      <c r="E139" s="36">
        <v>3340000</v>
      </c>
      <c r="F139" s="36"/>
    </row>
    <row r="140" spans="2:6" ht="28.5" x14ac:dyDescent="0.2">
      <c r="B140" s="35" t="s">
        <v>471</v>
      </c>
      <c r="C140" s="35" t="s">
        <v>481</v>
      </c>
      <c r="D140" s="36">
        <v>3870000</v>
      </c>
      <c r="E140" s="36">
        <v>3870000</v>
      </c>
      <c r="F140" s="36"/>
    </row>
    <row r="141" spans="2:6" ht="42.75" x14ac:dyDescent="0.2">
      <c r="B141" s="35" t="s">
        <v>471</v>
      </c>
      <c r="C141" s="35" t="s">
        <v>482</v>
      </c>
      <c r="D141" s="36">
        <v>820000</v>
      </c>
      <c r="E141" s="36">
        <v>820000</v>
      </c>
      <c r="F141" s="36"/>
    </row>
    <row r="142" spans="2:6" ht="57" x14ac:dyDescent="0.2">
      <c r="B142" s="35" t="s">
        <v>471</v>
      </c>
      <c r="C142" s="35" t="s">
        <v>483</v>
      </c>
      <c r="D142" s="36">
        <v>1700000</v>
      </c>
      <c r="E142" s="36">
        <v>1700000</v>
      </c>
      <c r="F142" s="36"/>
    </row>
    <row r="143" spans="2:6" ht="42.75" x14ac:dyDescent="0.2">
      <c r="B143" s="35" t="s">
        <v>471</v>
      </c>
      <c r="C143" s="35" t="s">
        <v>484</v>
      </c>
      <c r="D143" s="36">
        <v>5000000</v>
      </c>
      <c r="E143" s="36">
        <v>5000000</v>
      </c>
      <c r="F143" s="36"/>
    </row>
    <row r="144" spans="2:6" ht="85.5" x14ac:dyDescent="0.2">
      <c r="B144" s="35" t="s">
        <v>471</v>
      </c>
      <c r="C144" s="35" t="s">
        <v>485</v>
      </c>
      <c r="D144" s="36">
        <v>167000</v>
      </c>
      <c r="E144" s="36">
        <v>167000</v>
      </c>
      <c r="F144" s="36"/>
    </row>
    <row r="145" spans="2:6" ht="42.75" x14ac:dyDescent="0.2">
      <c r="B145" s="35" t="s">
        <v>471</v>
      </c>
      <c r="C145" s="35" t="s">
        <v>486</v>
      </c>
      <c r="D145" s="36">
        <v>30000000</v>
      </c>
      <c r="E145" s="36">
        <v>30000000</v>
      </c>
      <c r="F145" s="36"/>
    </row>
    <row r="146" spans="2:6" ht="28.5" x14ac:dyDescent="0.2">
      <c r="B146" s="35" t="s">
        <v>471</v>
      </c>
      <c r="C146" s="35" t="s">
        <v>487</v>
      </c>
      <c r="D146" s="36">
        <v>1200000</v>
      </c>
      <c r="E146" s="36">
        <v>1200000</v>
      </c>
      <c r="F146" s="36"/>
    </row>
    <row r="147" spans="2:6" ht="42.75" x14ac:dyDescent="0.2">
      <c r="B147" s="35" t="s">
        <v>471</v>
      </c>
      <c r="C147" s="35" t="s">
        <v>380</v>
      </c>
      <c r="D147" s="36">
        <v>136850000</v>
      </c>
      <c r="E147" s="36">
        <v>136850000</v>
      </c>
      <c r="F147" s="36"/>
    </row>
    <row r="148" spans="2:6" ht="42.75" x14ac:dyDescent="0.2">
      <c r="B148" s="35" t="s">
        <v>471</v>
      </c>
      <c r="C148" s="35" t="s">
        <v>437</v>
      </c>
      <c r="D148" s="36">
        <v>3500000</v>
      </c>
      <c r="E148" s="36">
        <v>3500000</v>
      </c>
      <c r="F148" s="36"/>
    </row>
    <row r="149" spans="2:6" ht="57" x14ac:dyDescent="0.2">
      <c r="B149" s="35" t="s">
        <v>471</v>
      </c>
      <c r="C149" s="35" t="s">
        <v>433</v>
      </c>
      <c r="D149" s="36">
        <v>4750000</v>
      </c>
      <c r="E149" s="36">
        <v>4750000</v>
      </c>
      <c r="F149" s="36"/>
    </row>
    <row r="150" spans="2:6" ht="42.75" x14ac:dyDescent="0.2">
      <c r="B150" s="35" t="s">
        <v>471</v>
      </c>
      <c r="C150" s="35" t="s">
        <v>488</v>
      </c>
      <c r="D150" s="36">
        <v>3300000</v>
      </c>
      <c r="E150" s="36">
        <v>3300000</v>
      </c>
      <c r="F150" s="36"/>
    </row>
    <row r="151" spans="2:6" ht="42.75" x14ac:dyDescent="0.2">
      <c r="B151" s="35" t="s">
        <v>471</v>
      </c>
      <c r="C151" s="35" t="s">
        <v>489</v>
      </c>
      <c r="D151" s="36">
        <v>27000000</v>
      </c>
      <c r="E151" s="36">
        <v>27000000</v>
      </c>
      <c r="F151" s="36"/>
    </row>
    <row r="152" spans="2:6" ht="57" x14ac:dyDescent="0.2">
      <c r="B152" s="35" t="s">
        <v>471</v>
      </c>
      <c r="C152" s="35" t="s">
        <v>384</v>
      </c>
      <c r="D152" s="36">
        <v>15500000</v>
      </c>
      <c r="E152" s="36">
        <v>15500000</v>
      </c>
      <c r="F152" s="36"/>
    </row>
    <row r="153" spans="2:6" ht="42.75" x14ac:dyDescent="0.2">
      <c r="B153" s="35" t="s">
        <v>471</v>
      </c>
      <c r="C153" s="35" t="s">
        <v>382</v>
      </c>
      <c r="D153" s="36">
        <v>13679097.359999999</v>
      </c>
      <c r="E153" s="36">
        <v>13679097.359999999</v>
      </c>
      <c r="F153" s="36"/>
    </row>
    <row r="154" spans="2:6" ht="28.5" x14ac:dyDescent="0.2">
      <c r="B154" s="35" t="s">
        <v>471</v>
      </c>
      <c r="C154" s="35" t="s">
        <v>395</v>
      </c>
      <c r="D154" s="36">
        <v>15400000</v>
      </c>
      <c r="E154" s="36">
        <v>15400000</v>
      </c>
      <c r="F154" s="36"/>
    </row>
    <row r="155" spans="2:6" ht="28.5" x14ac:dyDescent="0.2">
      <c r="B155" s="35" t="s">
        <v>471</v>
      </c>
      <c r="C155" s="35" t="s">
        <v>378</v>
      </c>
      <c r="D155" s="36">
        <v>5050969.5</v>
      </c>
      <c r="E155" s="36">
        <v>5050969.5</v>
      </c>
      <c r="F155" s="36"/>
    </row>
    <row r="156" spans="2:6" ht="28.5" x14ac:dyDescent="0.2">
      <c r="B156" s="35" t="s">
        <v>471</v>
      </c>
      <c r="C156" s="35" t="s">
        <v>402</v>
      </c>
      <c r="D156" s="36">
        <v>2913102.5</v>
      </c>
      <c r="E156" s="36">
        <v>2913102.5</v>
      </c>
      <c r="F156" s="36"/>
    </row>
    <row r="157" spans="2:6" ht="57" x14ac:dyDescent="0.2">
      <c r="B157" s="35" t="s">
        <v>471</v>
      </c>
      <c r="C157" s="35" t="s">
        <v>369</v>
      </c>
      <c r="D157" s="36">
        <v>76000000</v>
      </c>
      <c r="E157" s="36">
        <v>76000000</v>
      </c>
      <c r="F157" s="36"/>
    </row>
    <row r="158" spans="2:6" ht="28.5" x14ac:dyDescent="0.2">
      <c r="B158" s="35" t="s">
        <v>471</v>
      </c>
      <c r="C158" s="35" t="s">
        <v>400</v>
      </c>
      <c r="D158" s="36">
        <v>3000000</v>
      </c>
      <c r="E158" s="36">
        <v>3000000</v>
      </c>
      <c r="F158" s="36"/>
    </row>
    <row r="159" spans="2:6" ht="28.5" x14ac:dyDescent="0.2">
      <c r="B159" s="35" t="s">
        <v>471</v>
      </c>
      <c r="C159" s="35" t="s">
        <v>398</v>
      </c>
      <c r="D159" s="36">
        <v>27500000</v>
      </c>
      <c r="E159" s="36">
        <v>27500000</v>
      </c>
      <c r="F159" s="36"/>
    </row>
    <row r="160" spans="2:6" ht="28.5" x14ac:dyDescent="0.2">
      <c r="B160" s="35" t="s">
        <v>471</v>
      </c>
      <c r="C160" s="35" t="s">
        <v>399</v>
      </c>
      <c r="D160" s="36">
        <v>12000000</v>
      </c>
      <c r="E160" s="36">
        <v>12000000</v>
      </c>
      <c r="F160" s="36"/>
    </row>
    <row r="161" spans="2:6" ht="42.75" x14ac:dyDescent="0.2">
      <c r="B161" s="35" t="s">
        <v>471</v>
      </c>
      <c r="C161" s="35" t="s">
        <v>490</v>
      </c>
      <c r="D161" s="36">
        <v>6000000</v>
      </c>
      <c r="E161" s="36">
        <v>6000000</v>
      </c>
      <c r="F161" s="36"/>
    </row>
    <row r="162" spans="2:6" ht="28.5" x14ac:dyDescent="0.2">
      <c r="B162" s="35" t="s">
        <v>471</v>
      </c>
      <c r="C162" s="35" t="s">
        <v>441</v>
      </c>
      <c r="D162" s="36">
        <v>2900000</v>
      </c>
      <c r="E162" s="36">
        <v>2900000</v>
      </c>
      <c r="F162" s="36"/>
    </row>
    <row r="163" spans="2:6" ht="42.75" x14ac:dyDescent="0.2">
      <c r="B163" s="35" t="s">
        <v>471</v>
      </c>
      <c r="C163" s="35" t="s">
        <v>455</v>
      </c>
      <c r="D163" s="36">
        <v>31500000</v>
      </c>
      <c r="E163" s="36">
        <v>31500000</v>
      </c>
      <c r="F163" s="36"/>
    </row>
    <row r="164" spans="2:6" ht="28.5" x14ac:dyDescent="0.2">
      <c r="B164" s="35" t="s">
        <v>471</v>
      </c>
      <c r="C164" s="35" t="s">
        <v>491</v>
      </c>
      <c r="D164" s="36">
        <v>92000000</v>
      </c>
      <c r="E164" s="36">
        <v>92000000</v>
      </c>
      <c r="F164" s="36"/>
    </row>
    <row r="165" spans="2:6" ht="28.5" x14ac:dyDescent="0.2">
      <c r="B165" s="35" t="s">
        <v>471</v>
      </c>
      <c r="C165" s="35" t="s">
        <v>492</v>
      </c>
      <c r="D165" s="36">
        <v>1700000</v>
      </c>
      <c r="E165" s="36">
        <v>1700000</v>
      </c>
      <c r="F165" s="36"/>
    </row>
    <row r="166" spans="2:6" ht="28.5" x14ac:dyDescent="0.2">
      <c r="B166" s="35" t="s">
        <v>471</v>
      </c>
      <c r="C166" s="35" t="s">
        <v>493</v>
      </c>
      <c r="D166" s="36">
        <v>520000</v>
      </c>
      <c r="E166" s="36">
        <v>520000</v>
      </c>
      <c r="F166" s="36"/>
    </row>
    <row r="167" spans="2:6" ht="28.5" x14ac:dyDescent="0.2">
      <c r="B167" s="35" t="s">
        <v>471</v>
      </c>
      <c r="C167" s="35" t="s">
        <v>410</v>
      </c>
      <c r="D167" s="36">
        <v>63000000</v>
      </c>
      <c r="E167" s="36">
        <v>63000000</v>
      </c>
      <c r="F167" s="36"/>
    </row>
    <row r="168" spans="2:6" ht="28.5" x14ac:dyDescent="0.2">
      <c r="B168" s="35" t="s">
        <v>471</v>
      </c>
      <c r="C168" s="35" t="s">
        <v>494</v>
      </c>
      <c r="D168" s="36">
        <v>2500000</v>
      </c>
      <c r="E168" s="36">
        <v>2500000</v>
      </c>
      <c r="F168" s="36"/>
    </row>
    <row r="169" spans="2:6" ht="14.25" x14ac:dyDescent="0.2">
      <c r="B169" s="35" t="s">
        <v>495</v>
      </c>
      <c r="C169" s="35" t="s">
        <v>473</v>
      </c>
      <c r="D169" s="36">
        <f>83000000+86000000+26000000</f>
        <v>195000000</v>
      </c>
      <c r="E169" s="36">
        <v>195000000</v>
      </c>
      <c r="F169" s="36"/>
    </row>
    <row r="170" spans="2:6" ht="14.25" x14ac:dyDescent="0.2">
      <c r="B170" s="35" t="s">
        <v>495</v>
      </c>
      <c r="C170" s="35" t="s">
        <v>472</v>
      </c>
      <c r="D170" s="36">
        <f>215000000+13600000+219000000+26400000+39600000</f>
        <v>513600000</v>
      </c>
      <c r="E170" s="36">
        <v>513600000</v>
      </c>
      <c r="F170" s="36"/>
    </row>
    <row r="171" spans="2:6" ht="28.5" x14ac:dyDescent="0.2">
      <c r="B171" s="35" t="s">
        <v>495</v>
      </c>
      <c r="C171" s="35" t="s">
        <v>478</v>
      </c>
      <c r="D171" s="36">
        <f>26100000+43600000+12700000</f>
        <v>82400000</v>
      </c>
      <c r="E171" s="36">
        <v>82400000</v>
      </c>
      <c r="F171" s="36"/>
    </row>
    <row r="172" spans="2:6" ht="42.75" x14ac:dyDescent="0.2">
      <c r="B172" s="35" t="s">
        <v>495</v>
      </c>
      <c r="C172" s="35" t="s">
        <v>474</v>
      </c>
      <c r="D172" s="36">
        <f>7000000+7400000+2500000</f>
        <v>16900000</v>
      </c>
      <c r="E172" s="36">
        <v>16900000</v>
      </c>
      <c r="F172" s="36"/>
    </row>
    <row r="173" spans="2:6" ht="42.75" x14ac:dyDescent="0.2">
      <c r="B173" s="35" t="s">
        <v>495</v>
      </c>
      <c r="C173" s="35" t="s">
        <v>475</v>
      </c>
      <c r="D173" s="36">
        <f>5500000+4700000+1400000</f>
        <v>11600000</v>
      </c>
      <c r="E173" s="36">
        <v>11600000</v>
      </c>
      <c r="F173" s="36"/>
    </row>
    <row r="174" spans="2:6" ht="28.5" x14ac:dyDescent="0.2">
      <c r="B174" s="35" t="s">
        <v>495</v>
      </c>
      <c r="C174" s="35" t="s">
        <v>479</v>
      </c>
      <c r="D174" s="36">
        <f>11800000+11427835+4027320</f>
        <v>27255155</v>
      </c>
      <c r="E174" s="36">
        <v>27255155</v>
      </c>
      <c r="F174" s="36"/>
    </row>
    <row r="175" spans="2:6" ht="28.5" x14ac:dyDescent="0.2">
      <c r="B175" s="35" t="s">
        <v>495</v>
      </c>
      <c r="C175" s="35" t="s">
        <v>477</v>
      </c>
      <c r="D175" s="36">
        <f>244000000+203000000+65000000</f>
        <v>512000000</v>
      </c>
      <c r="E175" s="36">
        <v>512000000</v>
      </c>
      <c r="F175" s="36"/>
    </row>
    <row r="176" spans="2:6" ht="28.5" x14ac:dyDescent="0.2">
      <c r="B176" s="35" t="s">
        <v>495</v>
      </c>
      <c r="C176" s="35" t="s">
        <v>480</v>
      </c>
      <c r="D176" s="36">
        <f>6530000+5310000+1620000</f>
        <v>13460000</v>
      </c>
      <c r="E176" s="36">
        <v>13460000</v>
      </c>
      <c r="F176" s="36"/>
    </row>
    <row r="177" spans="2:6" ht="28.5" x14ac:dyDescent="0.2">
      <c r="B177" s="35" t="s">
        <v>495</v>
      </c>
      <c r="C177" s="35" t="s">
        <v>481</v>
      </c>
      <c r="D177" s="36">
        <f>8155000+5980000+2035000</f>
        <v>16170000</v>
      </c>
      <c r="E177" s="36">
        <v>16170000</v>
      </c>
      <c r="F177" s="36"/>
    </row>
    <row r="178" spans="2:6" ht="42.75" x14ac:dyDescent="0.2">
      <c r="B178" s="35" t="s">
        <v>495</v>
      </c>
      <c r="C178" s="35" t="s">
        <v>482</v>
      </c>
      <c r="D178" s="36">
        <f>2400000+1850000+2464623</f>
        <v>6714623</v>
      </c>
      <c r="E178" s="36">
        <v>6714623</v>
      </c>
      <c r="F178" s="36"/>
    </row>
    <row r="179" spans="2:6" ht="57" x14ac:dyDescent="0.2">
      <c r="B179" s="35" t="s">
        <v>495</v>
      </c>
      <c r="C179" s="35" t="s">
        <v>483</v>
      </c>
      <c r="D179" s="36">
        <f>2600000+2250000+4288650</f>
        <v>9138650</v>
      </c>
      <c r="E179" s="36">
        <v>9138650</v>
      </c>
      <c r="F179" s="36"/>
    </row>
    <row r="180" spans="2:6" ht="42.75" x14ac:dyDescent="0.2">
      <c r="B180" s="35" t="s">
        <v>495</v>
      </c>
      <c r="C180" s="35" t="s">
        <v>484</v>
      </c>
      <c r="D180" s="36">
        <f>11892937.6+8030557+16807994.4</f>
        <v>36731489</v>
      </c>
      <c r="E180" s="36">
        <v>36731489</v>
      </c>
      <c r="F180" s="36"/>
    </row>
    <row r="181" spans="2:6" ht="28.5" x14ac:dyDescent="0.2">
      <c r="B181" s="35" t="s">
        <v>495</v>
      </c>
      <c r="C181" s="35" t="s">
        <v>496</v>
      </c>
      <c r="D181" s="36">
        <f>2800000+1600000+2317530</f>
        <v>6717530</v>
      </c>
      <c r="E181" s="36">
        <v>6717530</v>
      </c>
      <c r="F181" s="36"/>
    </row>
    <row r="182" spans="2:6" ht="42.75" x14ac:dyDescent="0.2">
      <c r="B182" s="35" t="s">
        <v>495</v>
      </c>
      <c r="C182" s="35" t="s">
        <v>486</v>
      </c>
      <c r="D182" s="36">
        <f>398500000-163097572+300000000</f>
        <v>535402428</v>
      </c>
      <c r="E182" s="36">
        <v>535402428</v>
      </c>
      <c r="F182" s="36"/>
    </row>
    <row r="183" spans="2:6" ht="42.75" x14ac:dyDescent="0.2">
      <c r="B183" s="35" t="s">
        <v>495</v>
      </c>
      <c r="C183" s="35" t="s">
        <v>476</v>
      </c>
      <c r="D183" s="36">
        <f>20468000+22494000+6592000</f>
        <v>49554000</v>
      </c>
      <c r="E183" s="36">
        <v>49554000</v>
      </c>
      <c r="F183" s="36"/>
    </row>
    <row r="184" spans="2:6" ht="28.5" x14ac:dyDescent="0.2">
      <c r="B184" s="35" t="s">
        <v>495</v>
      </c>
      <c r="C184" s="35" t="s">
        <v>487</v>
      </c>
      <c r="D184" s="36">
        <f>2550000+2000000+2915930</f>
        <v>7465930</v>
      </c>
      <c r="E184" s="36">
        <v>7465930</v>
      </c>
      <c r="F184" s="36"/>
    </row>
    <row r="185" spans="2:6" ht="42.75" x14ac:dyDescent="0.2">
      <c r="B185" s="35" t="s">
        <v>495</v>
      </c>
      <c r="C185" s="35" t="s">
        <v>380</v>
      </c>
      <c r="D185" s="36">
        <f>158888724+131834173+148660000</f>
        <v>439382897</v>
      </c>
      <c r="E185" s="36">
        <v>439382897</v>
      </c>
      <c r="F185" s="36"/>
    </row>
    <row r="186" spans="2:6" ht="42.75" x14ac:dyDescent="0.2">
      <c r="B186" s="35" t="s">
        <v>495</v>
      </c>
      <c r="C186" s="35" t="s">
        <v>437</v>
      </c>
      <c r="D186" s="36">
        <f>7000000+5600000+8581908</f>
        <v>21181908</v>
      </c>
      <c r="E186" s="36">
        <v>21181908</v>
      </c>
      <c r="F186" s="36"/>
    </row>
    <row r="187" spans="2:6" ht="57" x14ac:dyDescent="0.2">
      <c r="B187" s="35" t="s">
        <v>495</v>
      </c>
      <c r="C187" s="35" t="s">
        <v>433</v>
      </c>
      <c r="D187" s="36">
        <f>9500000+7250000+12402594</f>
        <v>29152594</v>
      </c>
      <c r="E187" s="36">
        <v>29152594</v>
      </c>
      <c r="F187" s="36"/>
    </row>
    <row r="188" spans="2:6" ht="42.75" x14ac:dyDescent="0.2">
      <c r="B188" s="35" t="s">
        <v>495</v>
      </c>
      <c r="C188" s="35" t="s">
        <v>488</v>
      </c>
      <c r="D188" s="36">
        <f>8400000+4600000+7033219</f>
        <v>20033219</v>
      </c>
      <c r="E188" s="36">
        <v>20033219</v>
      </c>
      <c r="F188" s="36"/>
    </row>
    <row r="189" spans="2:6" ht="42.75" x14ac:dyDescent="0.2">
      <c r="B189" s="35" t="s">
        <v>495</v>
      </c>
      <c r="C189" s="35" t="s">
        <v>489</v>
      </c>
      <c r="D189" s="36">
        <f>46000000+91341193+52521922</f>
        <v>189863115</v>
      </c>
      <c r="E189" s="36">
        <v>189863115</v>
      </c>
      <c r="F189" s="36"/>
    </row>
    <row r="190" spans="2:6" ht="57" x14ac:dyDescent="0.2">
      <c r="B190" s="35" t="s">
        <v>495</v>
      </c>
      <c r="C190" s="35" t="s">
        <v>384</v>
      </c>
      <c r="D190" s="36">
        <f>44370488+27043466+43553549</f>
        <v>114967503</v>
      </c>
      <c r="E190" s="36">
        <v>114967503</v>
      </c>
      <c r="F190" s="36"/>
    </row>
    <row r="191" spans="2:6" ht="42.75" x14ac:dyDescent="0.2">
      <c r="B191" s="35" t="s">
        <v>495</v>
      </c>
      <c r="C191" s="35" t="s">
        <v>382</v>
      </c>
      <c r="D191" s="36">
        <f>22108739+10523695+5014100+12291933.64+7163000</f>
        <v>57101467.640000001</v>
      </c>
      <c r="E191" s="36">
        <v>57101467.640000001</v>
      </c>
      <c r="F191" s="36"/>
    </row>
    <row r="192" spans="2:6" ht="28.5" x14ac:dyDescent="0.2">
      <c r="B192" s="35" t="s">
        <v>495</v>
      </c>
      <c r="C192" s="35" t="s">
        <v>387</v>
      </c>
      <c r="D192" s="36">
        <f>395365255+156000000+132000000</f>
        <v>683365255</v>
      </c>
      <c r="E192" s="36">
        <v>683365255</v>
      </c>
      <c r="F192" s="36"/>
    </row>
    <row r="193" spans="2:6" ht="28.5" x14ac:dyDescent="0.2">
      <c r="B193" s="35" t="s">
        <v>495</v>
      </c>
      <c r="C193" s="35" t="s">
        <v>395</v>
      </c>
      <c r="D193" s="36">
        <f>25600000+22800000+27669343</f>
        <v>76069343</v>
      </c>
      <c r="E193" s="36">
        <v>76069343</v>
      </c>
      <c r="F193" s="36"/>
    </row>
    <row r="194" spans="2:6" ht="28.5" x14ac:dyDescent="0.2">
      <c r="B194" s="35" t="s">
        <v>495</v>
      </c>
      <c r="C194" s="35" t="s">
        <v>378</v>
      </c>
      <c r="D194" s="36">
        <f>10199030.5+10100000+8906590</f>
        <v>29205620.5</v>
      </c>
      <c r="E194" s="36">
        <v>29205620.5</v>
      </c>
      <c r="F194" s="36"/>
    </row>
    <row r="195" spans="2:6" ht="28.5" x14ac:dyDescent="0.2">
      <c r="B195" s="35" t="s">
        <v>495</v>
      </c>
      <c r="C195" s="35" t="s">
        <v>402</v>
      </c>
      <c r="D195" s="36">
        <f>7336897.5+5500000+5225679</f>
        <v>18062576.5</v>
      </c>
      <c r="E195" s="36">
        <v>18062576.5</v>
      </c>
      <c r="F195" s="36"/>
    </row>
    <row r="196" spans="2:6" ht="57" x14ac:dyDescent="0.2">
      <c r="B196" s="35" t="s">
        <v>495</v>
      </c>
      <c r="C196" s="35" t="s">
        <v>369</v>
      </c>
      <c r="D196" s="36">
        <f>262372800+188720000+156712000</f>
        <v>607804800</v>
      </c>
      <c r="E196" s="36">
        <v>607804800</v>
      </c>
      <c r="F196" s="36"/>
    </row>
    <row r="197" spans="2:6" ht="28.5" x14ac:dyDescent="0.2">
      <c r="B197" s="35" t="s">
        <v>495</v>
      </c>
      <c r="C197" s="35" t="s">
        <v>400</v>
      </c>
      <c r="D197" s="36">
        <f>4050000+3800000+3643002</f>
        <v>11493002</v>
      </c>
      <c r="E197" s="36">
        <v>11493002</v>
      </c>
      <c r="F197" s="36"/>
    </row>
    <row r="198" spans="2:6" ht="28.5" x14ac:dyDescent="0.2">
      <c r="B198" s="35" t="s">
        <v>495</v>
      </c>
      <c r="C198" s="35" t="s">
        <v>398</v>
      </c>
      <c r="D198" s="36">
        <f>47334210+44482895+51540512</f>
        <v>143357617</v>
      </c>
      <c r="E198" s="36">
        <v>143357617</v>
      </c>
      <c r="F198" s="36"/>
    </row>
    <row r="199" spans="2:6" ht="28.5" x14ac:dyDescent="0.2">
      <c r="B199" s="35" t="s">
        <v>495</v>
      </c>
      <c r="C199" s="35" t="s">
        <v>399</v>
      </c>
      <c r="D199" s="36">
        <f>23320546+16415602+45242146</f>
        <v>84978294</v>
      </c>
      <c r="E199" s="36">
        <v>84978294</v>
      </c>
      <c r="F199" s="36"/>
    </row>
    <row r="200" spans="2:6" ht="28.5" x14ac:dyDescent="0.2">
      <c r="B200" s="35" t="s">
        <v>495</v>
      </c>
      <c r="C200" s="35" t="s">
        <v>441</v>
      </c>
      <c r="D200" s="36">
        <f>6500000+3700000+4911576</f>
        <v>15111576</v>
      </c>
      <c r="E200" s="36">
        <v>15111576</v>
      </c>
      <c r="F200" s="36"/>
    </row>
    <row r="201" spans="2:6" ht="42.75" x14ac:dyDescent="0.2">
      <c r="B201" s="35" t="s">
        <v>495</v>
      </c>
      <c r="C201" s="35" t="s">
        <v>455</v>
      </c>
      <c r="D201" s="36">
        <f>73000000+56900000+54448177</f>
        <v>184348177</v>
      </c>
      <c r="E201" s="36">
        <v>184348177</v>
      </c>
      <c r="F201" s="36"/>
    </row>
    <row r="202" spans="2:6" ht="28.5" x14ac:dyDescent="0.2">
      <c r="B202" s="35" t="s">
        <v>495</v>
      </c>
      <c r="C202" s="35" t="s">
        <v>491</v>
      </c>
      <c r="D202" s="36">
        <f>187000000+230000000+195800654</f>
        <v>612800654</v>
      </c>
      <c r="E202" s="36">
        <v>612800654</v>
      </c>
      <c r="F202" s="36"/>
    </row>
    <row r="203" spans="2:6" ht="28.5" x14ac:dyDescent="0.2">
      <c r="B203" s="35" t="s">
        <v>495</v>
      </c>
      <c r="C203" s="35" t="s">
        <v>492</v>
      </c>
      <c r="D203" s="36">
        <f>2750000+2200000+6217778</f>
        <v>11167778</v>
      </c>
      <c r="E203" s="36">
        <v>11167778</v>
      </c>
      <c r="F203" s="36"/>
    </row>
    <row r="204" spans="2:6" ht="28.5" x14ac:dyDescent="0.2">
      <c r="B204" s="35" t="s">
        <v>495</v>
      </c>
      <c r="C204" s="35" t="s">
        <v>410</v>
      </c>
      <c r="D204" s="36">
        <f>472931040+5874800+1018978.47+269149741.53+9399680+69750565.24+358866322.05+11749600</f>
        <v>1198740727.29</v>
      </c>
      <c r="E204" s="36">
        <v>1198740727.29</v>
      </c>
      <c r="F204" s="36"/>
    </row>
    <row r="205" spans="2:6" ht="28.5" x14ac:dyDescent="0.2">
      <c r="B205" s="35" t="s">
        <v>495</v>
      </c>
      <c r="C205" s="35" t="s">
        <v>494</v>
      </c>
      <c r="D205" s="36">
        <f>4400000+3200000+6100755</f>
        <v>13700755</v>
      </c>
      <c r="E205" s="36">
        <v>13700755</v>
      </c>
      <c r="F205" s="36"/>
    </row>
    <row r="206" spans="2:6" ht="28.5" x14ac:dyDescent="0.2">
      <c r="B206" s="35" t="s">
        <v>495</v>
      </c>
      <c r="C206" s="35" t="s">
        <v>493</v>
      </c>
      <c r="D206" s="36">
        <f>1230000+890000+1128323</f>
        <v>3248323</v>
      </c>
      <c r="E206" s="36">
        <v>3248323</v>
      </c>
      <c r="F206" s="36"/>
    </row>
    <row r="207" spans="2:6" ht="42.75" x14ac:dyDescent="0.2">
      <c r="B207" s="35" t="s">
        <v>495</v>
      </c>
      <c r="C207" s="35" t="s">
        <v>490</v>
      </c>
      <c r="D207" s="36">
        <f>7000000+9900000+11213237</f>
        <v>28113237</v>
      </c>
      <c r="E207" s="36">
        <v>28113237</v>
      </c>
      <c r="F207" s="36"/>
    </row>
    <row r="208" spans="2:6" ht="85.5" x14ac:dyDescent="0.2">
      <c r="B208" s="35" t="s">
        <v>495</v>
      </c>
      <c r="C208" s="35" t="s">
        <v>485</v>
      </c>
      <c r="D208" s="36">
        <f>406000+316000+220472</f>
        <v>942472</v>
      </c>
      <c r="E208" s="36">
        <v>942472</v>
      </c>
      <c r="F208" s="36"/>
    </row>
    <row r="209" spans="2:6" ht="42.75" x14ac:dyDescent="0.2">
      <c r="B209" s="35" t="s">
        <v>495</v>
      </c>
      <c r="C209" s="35" t="s">
        <v>497</v>
      </c>
      <c r="D209" s="36">
        <f>6250000+16900000+18551890</f>
        <v>41701890</v>
      </c>
      <c r="E209" s="36">
        <v>41701890</v>
      </c>
      <c r="F209" s="36"/>
    </row>
    <row r="210" spans="2:6" ht="28.5" x14ac:dyDescent="0.2">
      <c r="B210" s="35" t="s">
        <v>495</v>
      </c>
      <c r="C210" s="35" t="s">
        <v>498</v>
      </c>
      <c r="D210" s="36">
        <f>23756840+33543160</f>
        <v>57300000</v>
      </c>
      <c r="E210" s="36">
        <v>57300000</v>
      </c>
      <c r="F210" s="36"/>
    </row>
    <row r="211" spans="2:6" ht="28.5" x14ac:dyDescent="0.2">
      <c r="B211" s="35" t="s">
        <v>499</v>
      </c>
      <c r="C211" s="35" t="s">
        <v>491</v>
      </c>
      <c r="D211" s="36">
        <v>50000000</v>
      </c>
      <c r="E211" s="36">
        <v>50000000</v>
      </c>
      <c r="F211" s="36"/>
    </row>
    <row r="212" spans="2:6" ht="42.75" x14ac:dyDescent="0.2">
      <c r="B212" s="35" t="s">
        <v>499</v>
      </c>
      <c r="C212" s="35" t="s">
        <v>380</v>
      </c>
      <c r="D212" s="36">
        <v>17027443</v>
      </c>
      <c r="E212" s="36">
        <v>17027443</v>
      </c>
      <c r="F212" s="36"/>
    </row>
    <row r="213" spans="2:6" ht="28.5" x14ac:dyDescent="0.2">
      <c r="B213" s="35" t="s">
        <v>499</v>
      </c>
      <c r="C213" s="35" t="s">
        <v>398</v>
      </c>
      <c r="D213" s="36">
        <v>28432266</v>
      </c>
      <c r="E213" s="36">
        <v>28432266</v>
      </c>
      <c r="F213" s="36"/>
    </row>
    <row r="214" spans="2:6" ht="28.5" x14ac:dyDescent="0.2">
      <c r="B214" s="35" t="s">
        <v>499</v>
      </c>
      <c r="C214" s="35" t="s">
        <v>387</v>
      </c>
      <c r="D214" s="36">
        <v>59116857</v>
      </c>
      <c r="E214" s="36">
        <v>59116857</v>
      </c>
      <c r="F214" s="36"/>
    </row>
    <row r="215" spans="2:6" ht="42.75" x14ac:dyDescent="0.2">
      <c r="B215" s="35" t="s">
        <v>499</v>
      </c>
      <c r="C215" s="35" t="s">
        <v>455</v>
      </c>
      <c r="D215" s="36">
        <v>25365452</v>
      </c>
      <c r="E215" s="36">
        <v>25365452</v>
      </c>
      <c r="F215" s="36"/>
    </row>
    <row r="216" spans="2:6" ht="42.75" x14ac:dyDescent="0.2">
      <c r="B216" s="35" t="s">
        <v>499</v>
      </c>
      <c r="C216" s="35" t="s">
        <v>489</v>
      </c>
      <c r="D216" s="36">
        <v>24593756</v>
      </c>
      <c r="E216" s="36">
        <v>24593756</v>
      </c>
      <c r="F216" s="36"/>
    </row>
    <row r="217" spans="2:6" ht="57" x14ac:dyDescent="0.2">
      <c r="B217" s="35" t="s">
        <v>499</v>
      </c>
      <c r="C217" s="35" t="s">
        <v>369</v>
      </c>
      <c r="D217" s="36">
        <v>157621465</v>
      </c>
      <c r="E217" s="36">
        <v>157621465</v>
      </c>
      <c r="F217" s="36"/>
    </row>
    <row r="218" spans="2:6" ht="57" x14ac:dyDescent="0.2">
      <c r="B218" s="35" t="s">
        <v>500</v>
      </c>
      <c r="C218" s="35" t="s">
        <v>501</v>
      </c>
      <c r="D218" s="36">
        <v>9961189</v>
      </c>
      <c r="E218" s="36">
        <v>9961189</v>
      </c>
      <c r="F218" s="36"/>
    </row>
    <row r="219" spans="2:6" ht="28.5" x14ac:dyDescent="0.2">
      <c r="B219" s="35" t="s">
        <v>502</v>
      </c>
      <c r="C219" s="35" t="s">
        <v>473</v>
      </c>
      <c r="D219" s="36">
        <v>69837597</v>
      </c>
      <c r="E219" s="36">
        <v>69837597</v>
      </c>
      <c r="F219" s="36"/>
    </row>
    <row r="220" spans="2:6" ht="28.5" x14ac:dyDescent="0.2">
      <c r="B220" s="35" t="s">
        <v>502</v>
      </c>
      <c r="C220" s="35" t="s">
        <v>472</v>
      </c>
      <c r="D220" s="36">
        <f>334695736+3000000</f>
        <v>337695736</v>
      </c>
      <c r="E220" s="36">
        <v>337695736</v>
      </c>
      <c r="F220" s="36"/>
    </row>
    <row r="221" spans="2:6" ht="28.5" x14ac:dyDescent="0.2">
      <c r="B221" s="35" t="s">
        <v>502</v>
      </c>
      <c r="C221" s="35" t="s">
        <v>478</v>
      </c>
      <c r="D221" s="36">
        <v>33585850</v>
      </c>
      <c r="E221" s="36">
        <v>33585850</v>
      </c>
      <c r="F221" s="36"/>
    </row>
    <row r="222" spans="2:6" ht="28.5" x14ac:dyDescent="0.2">
      <c r="B222" s="35" t="s">
        <v>502</v>
      </c>
      <c r="C222" s="35" t="s">
        <v>481</v>
      </c>
      <c r="D222" s="36">
        <v>7666299</v>
      </c>
      <c r="E222" s="36">
        <v>7666299</v>
      </c>
      <c r="F222" s="36"/>
    </row>
    <row r="223" spans="2:6" ht="28.5" x14ac:dyDescent="0.2">
      <c r="B223" s="35" t="s">
        <v>502</v>
      </c>
      <c r="C223" s="35" t="s">
        <v>479</v>
      </c>
      <c r="D223" s="36">
        <v>9789878</v>
      </c>
      <c r="E223" s="36">
        <v>9789878</v>
      </c>
      <c r="F223" s="36"/>
    </row>
    <row r="224" spans="2:6" ht="28.5" x14ac:dyDescent="0.2">
      <c r="B224" s="35" t="s">
        <v>502</v>
      </c>
      <c r="C224" s="35" t="s">
        <v>480</v>
      </c>
      <c r="D224" s="36">
        <v>6681465</v>
      </c>
      <c r="E224" s="36">
        <v>6681465</v>
      </c>
      <c r="F224" s="36"/>
    </row>
    <row r="225" spans="2:6" ht="42.75" x14ac:dyDescent="0.2">
      <c r="B225" s="35" t="s">
        <v>502</v>
      </c>
      <c r="C225" s="35" t="s">
        <v>476</v>
      </c>
      <c r="D225" s="36">
        <v>26180668</v>
      </c>
      <c r="E225" s="36">
        <v>26180668</v>
      </c>
      <c r="F225" s="36"/>
    </row>
    <row r="226" spans="2:6" ht="42.75" x14ac:dyDescent="0.2">
      <c r="B226" s="35" t="s">
        <v>502</v>
      </c>
      <c r="C226" s="35" t="s">
        <v>475</v>
      </c>
      <c r="D226" s="36">
        <v>5300000</v>
      </c>
      <c r="E226" s="36">
        <v>5300000</v>
      </c>
      <c r="F226" s="36"/>
    </row>
    <row r="227" spans="2:6" ht="28.5" x14ac:dyDescent="0.2">
      <c r="B227" s="35" t="s">
        <v>502</v>
      </c>
      <c r="C227" s="35" t="s">
        <v>477</v>
      </c>
      <c r="D227" s="36">
        <v>285662851</v>
      </c>
      <c r="E227" s="36">
        <v>285662851</v>
      </c>
      <c r="F227" s="36"/>
    </row>
    <row r="228" spans="2:6" ht="57" x14ac:dyDescent="0.2">
      <c r="B228" s="35" t="s">
        <v>503</v>
      </c>
      <c r="C228" s="35" t="s">
        <v>504</v>
      </c>
      <c r="D228" s="36">
        <v>0</v>
      </c>
      <c r="E228" s="36">
        <v>0</v>
      </c>
      <c r="F228" s="36">
        <v>45035</v>
      </c>
    </row>
    <row r="229" spans="2:6" ht="57" x14ac:dyDescent="0.2">
      <c r="B229" s="35" t="s">
        <v>505</v>
      </c>
      <c r="C229" s="35" t="s">
        <v>504</v>
      </c>
      <c r="D229" s="36">
        <v>0</v>
      </c>
      <c r="E229" s="36">
        <v>0</v>
      </c>
      <c r="F229" s="36">
        <v>19521074.899999999</v>
      </c>
    </row>
    <row r="230" spans="2:6" ht="57" x14ac:dyDescent="0.2">
      <c r="B230" s="35" t="s">
        <v>506</v>
      </c>
      <c r="C230" s="35" t="s">
        <v>504</v>
      </c>
      <c r="D230" s="36">
        <v>775986132</v>
      </c>
      <c r="E230" s="36">
        <v>775986132</v>
      </c>
      <c r="F230" s="36">
        <v>1482065</v>
      </c>
    </row>
    <row r="231" spans="2:6" ht="57" x14ac:dyDescent="0.2">
      <c r="B231" s="35" t="s">
        <v>507</v>
      </c>
      <c r="C231" s="35" t="s">
        <v>504</v>
      </c>
      <c r="D231" s="36">
        <v>0</v>
      </c>
      <c r="E231" s="36">
        <v>0</v>
      </c>
      <c r="F231" s="36">
        <v>310336</v>
      </c>
    </row>
    <row r="232" spans="2:6" ht="57" x14ac:dyDescent="0.2">
      <c r="B232" s="35" t="s">
        <v>508</v>
      </c>
      <c r="C232" s="35" t="s">
        <v>504</v>
      </c>
      <c r="D232" s="36">
        <v>0</v>
      </c>
      <c r="E232" s="36">
        <v>0</v>
      </c>
      <c r="F232" s="36">
        <v>3</v>
      </c>
    </row>
    <row r="233" spans="2:6" ht="57" x14ac:dyDescent="0.2">
      <c r="B233" s="35" t="s">
        <v>509</v>
      </c>
      <c r="C233" s="35" t="s">
        <v>504</v>
      </c>
      <c r="D233" s="36">
        <v>0</v>
      </c>
      <c r="E233" s="36">
        <v>0</v>
      </c>
      <c r="F233" s="36">
        <v>4811448.1399999997</v>
      </c>
    </row>
    <row r="234" spans="2:6" ht="57" x14ac:dyDescent="0.2">
      <c r="B234" s="35" t="s">
        <v>510</v>
      </c>
      <c r="C234" s="35" t="s">
        <v>504</v>
      </c>
      <c r="D234" s="36">
        <v>1442371533</v>
      </c>
      <c r="E234" s="36">
        <v>1442371533</v>
      </c>
      <c r="F234" s="36">
        <v>0</v>
      </c>
    </row>
    <row r="235" spans="2:6" ht="28.5" x14ac:dyDescent="0.2">
      <c r="B235" s="35" t="s">
        <v>511</v>
      </c>
      <c r="C235" s="35" t="s">
        <v>512</v>
      </c>
      <c r="D235" s="36">
        <v>56894632.740000002</v>
      </c>
      <c r="E235" s="36">
        <v>56894632.740000002</v>
      </c>
      <c r="F235" s="36">
        <v>0</v>
      </c>
    </row>
    <row r="236" spans="2:6" ht="42.75" x14ac:dyDescent="0.2">
      <c r="B236" s="35" t="s">
        <v>513</v>
      </c>
      <c r="C236" s="35" t="s">
        <v>512</v>
      </c>
      <c r="D236" s="36">
        <v>23974792.98</v>
      </c>
      <c r="E236" s="36">
        <v>23974792.98</v>
      </c>
      <c r="F236" s="36">
        <v>0</v>
      </c>
    </row>
    <row r="238" spans="2:6" x14ac:dyDescent="0.2">
      <c r="B238" s="37" t="s">
        <v>514</v>
      </c>
    </row>
    <row r="239" spans="2:6" ht="58.5" customHeight="1" x14ac:dyDescent="0.2">
      <c r="B239" s="63"/>
      <c r="C239" s="63"/>
      <c r="D239" s="63"/>
      <c r="E239" s="63"/>
      <c r="F239" s="63"/>
    </row>
  </sheetData>
  <mergeCells count="10">
    <mergeCell ref="B239:F239"/>
    <mergeCell ref="B8:B9"/>
    <mergeCell ref="C8:C9"/>
    <mergeCell ref="D8:E8"/>
    <mergeCell ref="F8:F9"/>
    <mergeCell ref="B2:F2"/>
    <mergeCell ref="B3:F3"/>
    <mergeCell ref="B4:F4"/>
    <mergeCell ref="B5:F5"/>
    <mergeCell ref="B6:F6"/>
  </mergeCells>
  <printOptions horizontalCentered="1"/>
  <pageMargins left="0.31496062992125984" right="0.11811023622047245" top="0.15748031496062992" bottom="0.15748031496062992" header="0.31496062992125984" footer="0.31496062992125984"/>
  <pageSetup scale="83" fitToHeight="5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A6" sqref="A6"/>
    </sheetView>
  </sheetViews>
  <sheetFormatPr baseColWidth="10" defaultRowHeight="13.5" x14ac:dyDescent="0.25"/>
  <cols>
    <col min="1" max="1" width="57.42578125" style="18" customWidth="1"/>
    <col min="2" max="2" width="17.28515625" style="18" bestFit="1" customWidth="1"/>
    <col min="3" max="3" width="16.5703125" style="22" customWidth="1"/>
    <col min="4" max="4" width="14.5703125" style="22" customWidth="1"/>
    <col min="5" max="5" width="15" style="19" customWidth="1"/>
    <col min="6" max="6" width="21.7109375" style="18" customWidth="1"/>
    <col min="7" max="7" width="21.28515625" style="18" customWidth="1"/>
    <col min="8" max="238" width="11.42578125" style="18"/>
    <col min="239" max="239" width="54.85546875" style="18" customWidth="1"/>
    <col min="240" max="241" width="13.7109375" style="18" bestFit="1" customWidth="1"/>
    <col min="242" max="242" width="16.5703125" style="18" customWidth="1"/>
    <col min="243" max="243" width="14.5703125" style="18" customWidth="1"/>
    <col min="244" max="244" width="15" style="18" customWidth="1"/>
    <col min="245" max="245" width="10.85546875" style="18" bestFit="1" customWidth="1"/>
    <col min="246" max="246" width="13.7109375" style="18" bestFit="1" customWidth="1"/>
    <col min="247" max="247" width="10.85546875" style="18" bestFit="1" customWidth="1"/>
    <col min="248" max="248" width="17" style="18" bestFit="1" customWidth="1"/>
    <col min="249" max="249" width="12.7109375" style="18" bestFit="1" customWidth="1"/>
    <col min="250" max="250" width="40.7109375" style="18" customWidth="1"/>
    <col min="251" max="494" width="11.42578125" style="18"/>
    <col min="495" max="495" width="54.85546875" style="18" customWidth="1"/>
    <col min="496" max="497" width="13.7109375" style="18" bestFit="1" customWidth="1"/>
    <col min="498" max="498" width="16.5703125" style="18" customWidth="1"/>
    <col min="499" max="499" width="14.5703125" style="18" customWidth="1"/>
    <col min="500" max="500" width="15" style="18" customWidth="1"/>
    <col min="501" max="501" width="10.85546875" style="18" bestFit="1" customWidth="1"/>
    <col min="502" max="502" width="13.7109375" style="18" bestFit="1" customWidth="1"/>
    <col min="503" max="503" width="10.85546875" style="18" bestFit="1" customWidth="1"/>
    <col min="504" max="504" width="17" style="18" bestFit="1" customWidth="1"/>
    <col min="505" max="505" width="12.7109375" style="18" bestFit="1" customWidth="1"/>
    <col min="506" max="506" width="40.7109375" style="18" customWidth="1"/>
    <col min="507" max="750" width="11.42578125" style="18"/>
    <col min="751" max="751" width="54.85546875" style="18" customWidth="1"/>
    <col min="752" max="753" width="13.7109375" style="18" bestFit="1" customWidth="1"/>
    <col min="754" max="754" width="16.5703125" style="18" customWidth="1"/>
    <col min="755" max="755" width="14.5703125" style="18" customWidth="1"/>
    <col min="756" max="756" width="15" style="18" customWidth="1"/>
    <col min="757" max="757" width="10.85546875" style="18" bestFit="1" customWidth="1"/>
    <col min="758" max="758" width="13.7109375" style="18" bestFit="1" customWidth="1"/>
    <col min="759" max="759" width="10.85546875" style="18" bestFit="1" customWidth="1"/>
    <col min="760" max="760" width="17" style="18" bestFit="1" customWidth="1"/>
    <col min="761" max="761" width="12.7109375" style="18" bestFit="1" customWidth="1"/>
    <col min="762" max="762" width="40.7109375" style="18" customWidth="1"/>
    <col min="763" max="1006" width="11.42578125" style="18"/>
    <col min="1007" max="1007" width="54.85546875" style="18" customWidth="1"/>
    <col min="1008" max="1009" width="13.7109375" style="18" bestFit="1" customWidth="1"/>
    <col min="1010" max="1010" width="16.5703125" style="18" customWidth="1"/>
    <col min="1011" max="1011" width="14.5703125" style="18" customWidth="1"/>
    <col min="1012" max="1012" width="15" style="18" customWidth="1"/>
    <col min="1013" max="1013" width="10.85546875" style="18" bestFit="1" customWidth="1"/>
    <col min="1014" max="1014" width="13.7109375" style="18" bestFit="1" customWidth="1"/>
    <col min="1015" max="1015" width="10.85546875" style="18" bestFit="1" customWidth="1"/>
    <col min="1016" max="1016" width="17" style="18" bestFit="1" customWidth="1"/>
    <col min="1017" max="1017" width="12.7109375" style="18" bestFit="1" customWidth="1"/>
    <col min="1018" max="1018" width="40.7109375" style="18" customWidth="1"/>
    <col min="1019" max="1262" width="11.42578125" style="18"/>
    <col min="1263" max="1263" width="54.85546875" style="18" customWidth="1"/>
    <col min="1264" max="1265" width="13.7109375" style="18" bestFit="1" customWidth="1"/>
    <col min="1266" max="1266" width="16.5703125" style="18" customWidth="1"/>
    <col min="1267" max="1267" width="14.5703125" style="18" customWidth="1"/>
    <col min="1268" max="1268" width="15" style="18" customWidth="1"/>
    <col min="1269" max="1269" width="10.85546875" style="18" bestFit="1" customWidth="1"/>
    <col min="1270" max="1270" width="13.7109375" style="18" bestFit="1" customWidth="1"/>
    <col min="1271" max="1271" width="10.85546875" style="18" bestFit="1" customWidth="1"/>
    <col min="1272" max="1272" width="17" style="18" bestFit="1" customWidth="1"/>
    <col min="1273" max="1273" width="12.7109375" style="18" bestFit="1" customWidth="1"/>
    <col min="1274" max="1274" width="40.7109375" style="18" customWidth="1"/>
    <col min="1275" max="1518" width="11.42578125" style="18"/>
    <col min="1519" max="1519" width="54.85546875" style="18" customWidth="1"/>
    <col min="1520" max="1521" width="13.7109375" style="18" bestFit="1" customWidth="1"/>
    <col min="1522" max="1522" width="16.5703125" style="18" customWidth="1"/>
    <col min="1523" max="1523" width="14.5703125" style="18" customWidth="1"/>
    <col min="1524" max="1524" width="15" style="18" customWidth="1"/>
    <col min="1525" max="1525" width="10.85546875" style="18" bestFit="1" customWidth="1"/>
    <col min="1526" max="1526" width="13.7109375" style="18" bestFit="1" customWidth="1"/>
    <col min="1527" max="1527" width="10.85546875" style="18" bestFit="1" customWidth="1"/>
    <col min="1528" max="1528" width="17" style="18" bestFit="1" customWidth="1"/>
    <col min="1529" max="1529" width="12.7109375" style="18" bestFit="1" customWidth="1"/>
    <col min="1530" max="1530" width="40.7109375" style="18" customWidth="1"/>
    <col min="1531" max="1774" width="11.42578125" style="18"/>
    <col min="1775" max="1775" width="54.85546875" style="18" customWidth="1"/>
    <col min="1776" max="1777" width="13.7109375" style="18" bestFit="1" customWidth="1"/>
    <col min="1778" max="1778" width="16.5703125" style="18" customWidth="1"/>
    <col min="1779" max="1779" width="14.5703125" style="18" customWidth="1"/>
    <col min="1780" max="1780" width="15" style="18" customWidth="1"/>
    <col min="1781" max="1781" width="10.85546875" style="18" bestFit="1" customWidth="1"/>
    <col min="1782" max="1782" width="13.7109375" style="18" bestFit="1" customWidth="1"/>
    <col min="1783" max="1783" width="10.85546875" style="18" bestFit="1" customWidth="1"/>
    <col min="1784" max="1784" width="17" style="18" bestFit="1" customWidth="1"/>
    <col min="1785" max="1785" width="12.7109375" style="18" bestFit="1" customWidth="1"/>
    <col min="1786" max="1786" width="40.7109375" style="18" customWidth="1"/>
    <col min="1787" max="2030" width="11.42578125" style="18"/>
    <col min="2031" max="2031" width="54.85546875" style="18" customWidth="1"/>
    <col min="2032" max="2033" width="13.7109375" style="18" bestFit="1" customWidth="1"/>
    <col min="2034" max="2034" width="16.5703125" style="18" customWidth="1"/>
    <col min="2035" max="2035" width="14.5703125" style="18" customWidth="1"/>
    <col min="2036" max="2036" width="15" style="18" customWidth="1"/>
    <col min="2037" max="2037" width="10.85546875" style="18" bestFit="1" customWidth="1"/>
    <col min="2038" max="2038" width="13.7109375" style="18" bestFit="1" customWidth="1"/>
    <col min="2039" max="2039" width="10.85546875" style="18" bestFit="1" customWidth="1"/>
    <col min="2040" max="2040" width="17" style="18" bestFit="1" customWidth="1"/>
    <col min="2041" max="2041" width="12.7109375" style="18" bestFit="1" customWidth="1"/>
    <col min="2042" max="2042" width="40.7109375" style="18" customWidth="1"/>
    <col min="2043" max="2286" width="11.42578125" style="18"/>
    <col min="2287" max="2287" width="54.85546875" style="18" customWidth="1"/>
    <col min="2288" max="2289" width="13.7109375" style="18" bestFit="1" customWidth="1"/>
    <col min="2290" max="2290" width="16.5703125" style="18" customWidth="1"/>
    <col min="2291" max="2291" width="14.5703125" style="18" customWidth="1"/>
    <col min="2292" max="2292" width="15" style="18" customWidth="1"/>
    <col min="2293" max="2293" width="10.85546875" style="18" bestFit="1" customWidth="1"/>
    <col min="2294" max="2294" width="13.7109375" style="18" bestFit="1" customWidth="1"/>
    <col min="2295" max="2295" width="10.85546875" style="18" bestFit="1" customWidth="1"/>
    <col min="2296" max="2296" width="17" style="18" bestFit="1" customWidth="1"/>
    <col min="2297" max="2297" width="12.7109375" style="18" bestFit="1" customWidth="1"/>
    <col min="2298" max="2298" width="40.7109375" style="18" customWidth="1"/>
    <col min="2299" max="2542" width="11.42578125" style="18"/>
    <col min="2543" max="2543" width="54.85546875" style="18" customWidth="1"/>
    <col min="2544" max="2545" width="13.7109375" style="18" bestFit="1" customWidth="1"/>
    <col min="2546" max="2546" width="16.5703125" style="18" customWidth="1"/>
    <col min="2547" max="2547" width="14.5703125" style="18" customWidth="1"/>
    <col min="2548" max="2548" width="15" style="18" customWidth="1"/>
    <col min="2549" max="2549" width="10.85546875" style="18" bestFit="1" customWidth="1"/>
    <col min="2550" max="2550" width="13.7109375" style="18" bestFit="1" customWidth="1"/>
    <col min="2551" max="2551" width="10.85546875" style="18" bestFit="1" customWidth="1"/>
    <col min="2552" max="2552" width="17" style="18" bestFit="1" customWidth="1"/>
    <col min="2553" max="2553" width="12.7109375" style="18" bestFit="1" customWidth="1"/>
    <col min="2554" max="2554" width="40.7109375" style="18" customWidth="1"/>
    <col min="2555" max="2798" width="11.42578125" style="18"/>
    <col min="2799" max="2799" width="54.85546875" style="18" customWidth="1"/>
    <col min="2800" max="2801" width="13.7109375" style="18" bestFit="1" customWidth="1"/>
    <col min="2802" max="2802" width="16.5703125" style="18" customWidth="1"/>
    <col min="2803" max="2803" width="14.5703125" style="18" customWidth="1"/>
    <col min="2804" max="2804" width="15" style="18" customWidth="1"/>
    <col min="2805" max="2805" width="10.85546875" style="18" bestFit="1" customWidth="1"/>
    <col min="2806" max="2806" width="13.7109375" style="18" bestFit="1" customWidth="1"/>
    <col min="2807" max="2807" width="10.85546875" style="18" bestFit="1" customWidth="1"/>
    <col min="2808" max="2808" width="17" style="18" bestFit="1" customWidth="1"/>
    <col min="2809" max="2809" width="12.7109375" style="18" bestFit="1" customWidth="1"/>
    <col min="2810" max="2810" width="40.7109375" style="18" customWidth="1"/>
    <col min="2811" max="3054" width="11.42578125" style="18"/>
    <col min="3055" max="3055" width="54.85546875" style="18" customWidth="1"/>
    <col min="3056" max="3057" width="13.7109375" style="18" bestFit="1" customWidth="1"/>
    <col min="3058" max="3058" width="16.5703125" style="18" customWidth="1"/>
    <col min="3059" max="3059" width="14.5703125" style="18" customWidth="1"/>
    <col min="3060" max="3060" width="15" style="18" customWidth="1"/>
    <col min="3061" max="3061" width="10.85546875" style="18" bestFit="1" customWidth="1"/>
    <col min="3062" max="3062" width="13.7109375" style="18" bestFit="1" customWidth="1"/>
    <col min="3063" max="3063" width="10.85546875" style="18" bestFit="1" customWidth="1"/>
    <col min="3064" max="3064" width="17" style="18" bestFit="1" customWidth="1"/>
    <col min="3065" max="3065" width="12.7109375" style="18" bestFit="1" customWidth="1"/>
    <col min="3066" max="3066" width="40.7109375" style="18" customWidth="1"/>
    <col min="3067" max="3310" width="11.42578125" style="18"/>
    <col min="3311" max="3311" width="54.85546875" style="18" customWidth="1"/>
    <col min="3312" max="3313" width="13.7109375" style="18" bestFit="1" customWidth="1"/>
    <col min="3314" max="3314" width="16.5703125" style="18" customWidth="1"/>
    <col min="3315" max="3315" width="14.5703125" style="18" customWidth="1"/>
    <col min="3316" max="3316" width="15" style="18" customWidth="1"/>
    <col min="3317" max="3317" width="10.85546875" style="18" bestFit="1" customWidth="1"/>
    <col min="3318" max="3318" width="13.7109375" style="18" bestFit="1" customWidth="1"/>
    <col min="3319" max="3319" width="10.85546875" style="18" bestFit="1" customWidth="1"/>
    <col min="3320" max="3320" width="17" style="18" bestFit="1" customWidth="1"/>
    <col min="3321" max="3321" width="12.7109375" style="18" bestFit="1" customWidth="1"/>
    <col min="3322" max="3322" width="40.7109375" style="18" customWidth="1"/>
    <col min="3323" max="3566" width="11.42578125" style="18"/>
    <col min="3567" max="3567" width="54.85546875" style="18" customWidth="1"/>
    <col min="3568" max="3569" width="13.7109375" style="18" bestFit="1" customWidth="1"/>
    <col min="3570" max="3570" width="16.5703125" style="18" customWidth="1"/>
    <col min="3571" max="3571" width="14.5703125" style="18" customWidth="1"/>
    <col min="3572" max="3572" width="15" style="18" customWidth="1"/>
    <col min="3573" max="3573" width="10.85546875" style="18" bestFit="1" customWidth="1"/>
    <col min="3574" max="3574" width="13.7109375" style="18" bestFit="1" customWidth="1"/>
    <col min="3575" max="3575" width="10.85546875" style="18" bestFit="1" customWidth="1"/>
    <col min="3576" max="3576" width="17" style="18" bestFit="1" customWidth="1"/>
    <col min="3577" max="3577" width="12.7109375" style="18" bestFit="1" customWidth="1"/>
    <col min="3578" max="3578" width="40.7109375" style="18" customWidth="1"/>
    <col min="3579" max="3822" width="11.42578125" style="18"/>
    <col min="3823" max="3823" width="54.85546875" style="18" customWidth="1"/>
    <col min="3824" max="3825" width="13.7109375" style="18" bestFit="1" customWidth="1"/>
    <col min="3826" max="3826" width="16.5703125" style="18" customWidth="1"/>
    <col min="3827" max="3827" width="14.5703125" style="18" customWidth="1"/>
    <col min="3828" max="3828" width="15" style="18" customWidth="1"/>
    <col min="3829" max="3829" width="10.85546875" style="18" bestFit="1" customWidth="1"/>
    <col min="3830" max="3830" width="13.7109375" style="18" bestFit="1" customWidth="1"/>
    <col min="3831" max="3831" width="10.85546875" style="18" bestFit="1" customWidth="1"/>
    <col min="3832" max="3832" width="17" style="18" bestFit="1" customWidth="1"/>
    <col min="3833" max="3833" width="12.7109375" style="18" bestFit="1" customWidth="1"/>
    <col min="3834" max="3834" width="40.7109375" style="18" customWidth="1"/>
    <col min="3835" max="4078" width="11.42578125" style="18"/>
    <col min="4079" max="4079" width="54.85546875" style="18" customWidth="1"/>
    <col min="4080" max="4081" width="13.7109375" style="18" bestFit="1" customWidth="1"/>
    <col min="4082" max="4082" width="16.5703125" style="18" customWidth="1"/>
    <col min="4083" max="4083" width="14.5703125" style="18" customWidth="1"/>
    <col min="4084" max="4084" width="15" style="18" customWidth="1"/>
    <col min="4085" max="4085" width="10.85546875" style="18" bestFit="1" customWidth="1"/>
    <col min="4086" max="4086" width="13.7109375" style="18" bestFit="1" customWidth="1"/>
    <col min="4087" max="4087" width="10.85546875" style="18" bestFit="1" customWidth="1"/>
    <col min="4088" max="4088" width="17" style="18" bestFit="1" customWidth="1"/>
    <col min="4089" max="4089" width="12.7109375" style="18" bestFit="1" customWidth="1"/>
    <col min="4090" max="4090" width="40.7109375" style="18" customWidth="1"/>
    <col min="4091" max="4334" width="11.42578125" style="18"/>
    <col min="4335" max="4335" width="54.85546875" style="18" customWidth="1"/>
    <col min="4336" max="4337" width="13.7109375" style="18" bestFit="1" customWidth="1"/>
    <col min="4338" max="4338" width="16.5703125" style="18" customWidth="1"/>
    <col min="4339" max="4339" width="14.5703125" style="18" customWidth="1"/>
    <col min="4340" max="4340" width="15" style="18" customWidth="1"/>
    <col min="4341" max="4341" width="10.85546875" style="18" bestFit="1" customWidth="1"/>
    <col min="4342" max="4342" width="13.7109375" style="18" bestFit="1" customWidth="1"/>
    <col min="4343" max="4343" width="10.85546875" style="18" bestFit="1" customWidth="1"/>
    <col min="4344" max="4344" width="17" style="18" bestFit="1" customWidth="1"/>
    <col min="4345" max="4345" width="12.7109375" style="18" bestFit="1" customWidth="1"/>
    <col min="4346" max="4346" width="40.7109375" style="18" customWidth="1"/>
    <col min="4347" max="4590" width="11.42578125" style="18"/>
    <col min="4591" max="4591" width="54.85546875" style="18" customWidth="1"/>
    <col min="4592" max="4593" width="13.7109375" style="18" bestFit="1" customWidth="1"/>
    <col min="4594" max="4594" width="16.5703125" style="18" customWidth="1"/>
    <col min="4595" max="4595" width="14.5703125" style="18" customWidth="1"/>
    <col min="4596" max="4596" width="15" style="18" customWidth="1"/>
    <col min="4597" max="4597" width="10.85546875" style="18" bestFit="1" customWidth="1"/>
    <col min="4598" max="4598" width="13.7109375" style="18" bestFit="1" customWidth="1"/>
    <col min="4599" max="4599" width="10.85546875" style="18" bestFit="1" customWidth="1"/>
    <col min="4600" max="4600" width="17" style="18" bestFit="1" customWidth="1"/>
    <col min="4601" max="4601" width="12.7109375" style="18" bestFit="1" customWidth="1"/>
    <col min="4602" max="4602" width="40.7109375" style="18" customWidth="1"/>
    <col min="4603" max="4846" width="11.42578125" style="18"/>
    <col min="4847" max="4847" width="54.85546875" style="18" customWidth="1"/>
    <col min="4848" max="4849" width="13.7109375" style="18" bestFit="1" customWidth="1"/>
    <col min="4850" max="4850" width="16.5703125" style="18" customWidth="1"/>
    <col min="4851" max="4851" width="14.5703125" style="18" customWidth="1"/>
    <col min="4852" max="4852" width="15" style="18" customWidth="1"/>
    <col min="4853" max="4853" width="10.85546875" style="18" bestFit="1" customWidth="1"/>
    <col min="4854" max="4854" width="13.7109375" style="18" bestFit="1" customWidth="1"/>
    <col min="4855" max="4855" width="10.85546875" style="18" bestFit="1" customWidth="1"/>
    <col min="4856" max="4856" width="17" style="18" bestFit="1" customWidth="1"/>
    <col min="4857" max="4857" width="12.7109375" style="18" bestFit="1" customWidth="1"/>
    <col min="4858" max="4858" width="40.7109375" style="18" customWidth="1"/>
    <col min="4859" max="5102" width="11.42578125" style="18"/>
    <col min="5103" max="5103" width="54.85546875" style="18" customWidth="1"/>
    <col min="5104" max="5105" width="13.7109375" style="18" bestFit="1" customWidth="1"/>
    <col min="5106" max="5106" width="16.5703125" style="18" customWidth="1"/>
    <col min="5107" max="5107" width="14.5703125" style="18" customWidth="1"/>
    <col min="5108" max="5108" width="15" style="18" customWidth="1"/>
    <col min="5109" max="5109" width="10.85546875" style="18" bestFit="1" customWidth="1"/>
    <col min="5110" max="5110" width="13.7109375" style="18" bestFit="1" customWidth="1"/>
    <col min="5111" max="5111" width="10.85546875" style="18" bestFit="1" customWidth="1"/>
    <col min="5112" max="5112" width="17" style="18" bestFit="1" customWidth="1"/>
    <col min="5113" max="5113" width="12.7109375" style="18" bestFit="1" customWidth="1"/>
    <col min="5114" max="5114" width="40.7109375" style="18" customWidth="1"/>
    <col min="5115" max="5358" width="11.42578125" style="18"/>
    <col min="5359" max="5359" width="54.85546875" style="18" customWidth="1"/>
    <col min="5360" max="5361" width="13.7109375" style="18" bestFit="1" customWidth="1"/>
    <col min="5362" max="5362" width="16.5703125" style="18" customWidth="1"/>
    <col min="5363" max="5363" width="14.5703125" style="18" customWidth="1"/>
    <col min="5364" max="5364" width="15" style="18" customWidth="1"/>
    <col min="5365" max="5365" width="10.85546875" style="18" bestFit="1" customWidth="1"/>
    <col min="5366" max="5366" width="13.7109375" style="18" bestFit="1" customWidth="1"/>
    <col min="5367" max="5367" width="10.85546875" style="18" bestFit="1" customWidth="1"/>
    <col min="5368" max="5368" width="17" style="18" bestFit="1" customWidth="1"/>
    <col min="5369" max="5369" width="12.7109375" style="18" bestFit="1" customWidth="1"/>
    <col min="5370" max="5370" width="40.7109375" style="18" customWidth="1"/>
    <col min="5371" max="5614" width="11.42578125" style="18"/>
    <col min="5615" max="5615" width="54.85546875" style="18" customWidth="1"/>
    <col min="5616" max="5617" width="13.7109375" style="18" bestFit="1" customWidth="1"/>
    <col min="5618" max="5618" width="16.5703125" style="18" customWidth="1"/>
    <col min="5619" max="5619" width="14.5703125" style="18" customWidth="1"/>
    <col min="5620" max="5620" width="15" style="18" customWidth="1"/>
    <col min="5621" max="5621" width="10.85546875" style="18" bestFit="1" customWidth="1"/>
    <col min="5622" max="5622" width="13.7109375" style="18" bestFit="1" customWidth="1"/>
    <col min="5623" max="5623" width="10.85546875" style="18" bestFit="1" customWidth="1"/>
    <col min="5624" max="5624" width="17" style="18" bestFit="1" customWidth="1"/>
    <col min="5625" max="5625" width="12.7109375" style="18" bestFit="1" customWidth="1"/>
    <col min="5626" max="5626" width="40.7109375" style="18" customWidth="1"/>
    <col min="5627" max="5870" width="11.42578125" style="18"/>
    <col min="5871" max="5871" width="54.85546875" style="18" customWidth="1"/>
    <col min="5872" max="5873" width="13.7109375" style="18" bestFit="1" customWidth="1"/>
    <col min="5874" max="5874" width="16.5703125" style="18" customWidth="1"/>
    <col min="5875" max="5875" width="14.5703125" style="18" customWidth="1"/>
    <col min="5876" max="5876" width="15" style="18" customWidth="1"/>
    <col min="5877" max="5877" width="10.85546875" style="18" bestFit="1" customWidth="1"/>
    <col min="5878" max="5878" width="13.7109375" style="18" bestFit="1" customWidth="1"/>
    <col min="5879" max="5879" width="10.85546875" style="18" bestFit="1" customWidth="1"/>
    <col min="5880" max="5880" width="17" style="18" bestFit="1" customWidth="1"/>
    <col min="5881" max="5881" width="12.7109375" style="18" bestFit="1" customWidth="1"/>
    <col min="5882" max="5882" width="40.7109375" style="18" customWidth="1"/>
    <col min="5883" max="6126" width="11.42578125" style="18"/>
    <col min="6127" max="6127" width="54.85546875" style="18" customWidth="1"/>
    <col min="6128" max="6129" width="13.7109375" style="18" bestFit="1" customWidth="1"/>
    <col min="6130" max="6130" width="16.5703125" style="18" customWidth="1"/>
    <col min="6131" max="6131" width="14.5703125" style="18" customWidth="1"/>
    <col min="6132" max="6132" width="15" style="18" customWidth="1"/>
    <col min="6133" max="6133" width="10.85546875" style="18" bestFit="1" customWidth="1"/>
    <col min="6134" max="6134" width="13.7109375" style="18" bestFit="1" customWidth="1"/>
    <col min="6135" max="6135" width="10.85546875" style="18" bestFit="1" customWidth="1"/>
    <col min="6136" max="6136" width="17" style="18" bestFit="1" customWidth="1"/>
    <col min="6137" max="6137" width="12.7109375" style="18" bestFit="1" customWidth="1"/>
    <col min="6138" max="6138" width="40.7109375" style="18" customWidth="1"/>
    <col min="6139" max="6382" width="11.42578125" style="18"/>
    <col min="6383" max="6383" width="54.85546875" style="18" customWidth="1"/>
    <col min="6384" max="6385" width="13.7109375" style="18" bestFit="1" customWidth="1"/>
    <col min="6386" max="6386" width="16.5703125" style="18" customWidth="1"/>
    <col min="6387" max="6387" width="14.5703125" style="18" customWidth="1"/>
    <col min="6388" max="6388" width="15" style="18" customWidth="1"/>
    <col min="6389" max="6389" width="10.85546875" style="18" bestFit="1" customWidth="1"/>
    <col min="6390" max="6390" width="13.7109375" style="18" bestFit="1" customWidth="1"/>
    <col min="6391" max="6391" width="10.85546875" style="18" bestFit="1" customWidth="1"/>
    <col min="6392" max="6392" width="17" style="18" bestFit="1" customWidth="1"/>
    <col min="6393" max="6393" width="12.7109375" style="18" bestFit="1" customWidth="1"/>
    <col min="6394" max="6394" width="40.7109375" style="18" customWidth="1"/>
    <col min="6395" max="6638" width="11.42578125" style="18"/>
    <col min="6639" max="6639" width="54.85546875" style="18" customWidth="1"/>
    <col min="6640" max="6641" width="13.7109375" style="18" bestFit="1" customWidth="1"/>
    <col min="6642" max="6642" width="16.5703125" style="18" customWidth="1"/>
    <col min="6643" max="6643" width="14.5703125" style="18" customWidth="1"/>
    <col min="6644" max="6644" width="15" style="18" customWidth="1"/>
    <col min="6645" max="6645" width="10.85546875" style="18" bestFit="1" customWidth="1"/>
    <col min="6646" max="6646" width="13.7109375" style="18" bestFit="1" customWidth="1"/>
    <col min="6647" max="6647" width="10.85546875" style="18" bestFit="1" customWidth="1"/>
    <col min="6648" max="6648" width="17" style="18" bestFit="1" customWidth="1"/>
    <col min="6649" max="6649" width="12.7109375" style="18" bestFit="1" customWidth="1"/>
    <col min="6650" max="6650" width="40.7109375" style="18" customWidth="1"/>
    <col min="6651" max="6894" width="11.42578125" style="18"/>
    <col min="6895" max="6895" width="54.85546875" style="18" customWidth="1"/>
    <col min="6896" max="6897" width="13.7109375" style="18" bestFit="1" customWidth="1"/>
    <col min="6898" max="6898" width="16.5703125" style="18" customWidth="1"/>
    <col min="6899" max="6899" width="14.5703125" style="18" customWidth="1"/>
    <col min="6900" max="6900" width="15" style="18" customWidth="1"/>
    <col min="6901" max="6901" width="10.85546875" style="18" bestFit="1" customWidth="1"/>
    <col min="6902" max="6902" width="13.7109375" style="18" bestFit="1" customWidth="1"/>
    <col min="6903" max="6903" width="10.85546875" style="18" bestFit="1" customWidth="1"/>
    <col min="6904" max="6904" width="17" style="18" bestFit="1" customWidth="1"/>
    <col min="6905" max="6905" width="12.7109375" style="18" bestFit="1" customWidth="1"/>
    <col min="6906" max="6906" width="40.7109375" style="18" customWidth="1"/>
    <col min="6907" max="7150" width="11.42578125" style="18"/>
    <col min="7151" max="7151" width="54.85546875" style="18" customWidth="1"/>
    <col min="7152" max="7153" width="13.7109375" style="18" bestFit="1" customWidth="1"/>
    <col min="7154" max="7154" width="16.5703125" style="18" customWidth="1"/>
    <col min="7155" max="7155" width="14.5703125" style="18" customWidth="1"/>
    <col min="7156" max="7156" width="15" style="18" customWidth="1"/>
    <col min="7157" max="7157" width="10.85546875" style="18" bestFit="1" customWidth="1"/>
    <col min="7158" max="7158" width="13.7109375" style="18" bestFit="1" customWidth="1"/>
    <col min="7159" max="7159" width="10.85546875" style="18" bestFit="1" customWidth="1"/>
    <col min="7160" max="7160" width="17" style="18" bestFit="1" customWidth="1"/>
    <col min="7161" max="7161" width="12.7109375" style="18" bestFit="1" customWidth="1"/>
    <col min="7162" max="7162" width="40.7109375" style="18" customWidth="1"/>
    <col min="7163" max="7406" width="11.42578125" style="18"/>
    <col min="7407" max="7407" width="54.85546875" style="18" customWidth="1"/>
    <col min="7408" max="7409" width="13.7109375" style="18" bestFit="1" customWidth="1"/>
    <col min="7410" max="7410" width="16.5703125" style="18" customWidth="1"/>
    <col min="7411" max="7411" width="14.5703125" style="18" customWidth="1"/>
    <col min="7412" max="7412" width="15" style="18" customWidth="1"/>
    <col min="7413" max="7413" width="10.85546875" style="18" bestFit="1" customWidth="1"/>
    <col min="7414" max="7414" width="13.7109375" style="18" bestFit="1" customWidth="1"/>
    <col min="7415" max="7415" width="10.85546875" style="18" bestFit="1" customWidth="1"/>
    <col min="7416" max="7416" width="17" style="18" bestFit="1" customWidth="1"/>
    <col min="7417" max="7417" width="12.7109375" style="18" bestFit="1" customWidth="1"/>
    <col min="7418" max="7418" width="40.7109375" style="18" customWidth="1"/>
    <col min="7419" max="7662" width="11.42578125" style="18"/>
    <col min="7663" max="7663" width="54.85546875" style="18" customWidth="1"/>
    <col min="7664" max="7665" width="13.7109375" style="18" bestFit="1" customWidth="1"/>
    <col min="7666" max="7666" width="16.5703125" style="18" customWidth="1"/>
    <col min="7667" max="7667" width="14.5703125" style="18" customWidth="1"/>
    <col min="7668" max="7668" width="15" style="18" customWidth="1"/>
    <col min="7669" max="7669" width="10.85546875" style="18" bestFit="1" customWidth="1"/>
    <col min="7670" max="7670" width="13.7109375" style="18" bestFit="1" customWidth="1"/>
    <col min="7671" max="7671" width="10.85546875" style="18" bestFit="1" customWidth="1"/>
    <col min="7672" max="7672" width="17" style="18" bestFit="1" customWidth="1"/>
    <col min="7673" max="7673" width="12.7109375" style="18" bestFit="1" customWidth="1"/>
    <col min="7674" max="7674" width="40.7109375" style="18" customWidth="1"/>
    <col min="7675" max="7918" width="11.42578125" style="18"/>
    <col min="7919" max="7919" width="54.85546875" style="18" customWidth="1"/>
    <col min="7920" max="7921" width="13.7109375" style="18" bestFit="1" customWidth="1"/>
    <col min="7922" max="7922" width="16.5703125" style="18" customWidth="1"/>
    <col min="7923" max="7923" width="14.5703125" style="18" customWidth="1"/>
    <col min="7924" max="7924" width="15" style="18" customWidth="1"/>
    <col min="7925" max="7925" width="10.85546875" style="18" bestFit="1" customWidth="1"/>
    <col min="7926" max="7926" width="13.7109375" style="18" bestFit="1" customWidth="1"/>
    <col min="7927" max="7927" width="10.85546875" style="18" bestFit="1" customWidth="1"/>
    <col min="7928" max="7928" width="17" style="18" bestFit="1" customWidth="1"/>
    <col min="7929" max="7929" width="12.7109375" style="18" bestFit="1" customWidth="1"/>
    <col min="7930" max="7930" width="40.7109375" style="18" customWidth="1"/>
    <col min="7931" max="8174" width="11.42578125" style="18"/>
    <col min="8175" max="8175" width="54.85546875" style="18" customWidth="1"/>
    <col min="8176" max="8177" width="13.7109375" style="18" bestFit="1" customWidth="1"/>
    <col min="8178" max="8178" width="16.5703125" style="18" customWidth="1"/>
    <col min="8179" max="8179" width="14.5703125" style="18" customWidth="1"/>
    <col min="8180" max="8180" width="15" style="18" customWidth="1"/>
    <col min="8181" max="8181" width="10.85546875" style="18" bestFit="1" customWidth="1"/>
    <col min="8182" max="8182" width="13.7109375" style="18" bestFit="1" customWidth="1"/>
    <col min="8183" max="8183" width="10.85546875" style="18" bestFit="1" customWidth="1"/>
    <col min="8184" max="8184" width="17" style="18" bestFit="1" customWidth="1"/>
    <col min="8185" max="8185" width="12.7109375" style="18" bestFit="1" customWidth="1"/>
    <col min="8186" max="8186" width="40.7109375" style="18" customWidth="1"/>
    <col min="8187" max="8430" width="11.42578125" style="18"/>
    <col min="8431" max="8431" width="54.85546875" style="18" customWidth="1"/>
    <col min="8432" max="8433" width="13.7109375" style="18" bestFit="1" customWidth="1"/>
    <col min="8434" max="8434" width="16.5703125" style="18" customWidth="1"/>
    <col min="8435" max="8435" width="14.5703125" style="18" customWidth="1"/>
    <col min="8436" max="8436" width="15" style="18" customWidth="1"/>
    <col min="8437" max="8437" width="10.85546875" style="18" bestFit="1" customWidth="1"/>
    <col min="8438" max="8438" width="13.7109375" style="18" bestFit="1" customWidth="1"/>
    <col min="8439" max="8439" width="10.85546875" style="18" bestFit="1" customWidth="1"/>
    <col min="8440" max="8440" width="17" style="18" bestFit="1" customWidth="1"/>
    <col min="8441" max="8441" width="12.7109375" style="18" bestFit="1" customWidth="1"/>
    <col min="8442" max="8442" width="40.7109375" style="18" customWidth="1"/>
    <col min="8443" max="8686" width="11.42578125" style="18"/>
    <col min="8687" max="8687" width="54.85546875" style="18" customWidth="1"/>
    <col min="8688" max="8689" width="13.7109375" style="18" bestFit="1" customWidth="1"/>
    <col min="8690" max="8690" width="16.5703125" style="18" customWidth="1"/>
    <col min="8691" max="8691" width="14.5703125" style="18" customWidth="1"/>
    <col min="8692" max="8692" width="15" style="18" customWidth="1"/>
    <col min="8693" max="8693" width="10.85546875" style="18" bestFit="1" customWidth="1"/>
    <col min="8694" max="8694" width="13.7109375" style="18" bestFit="1" customWidth="1"/>
    <col min="8695" max="8695" width="10.85546875" style="18" bestFit="1" customWidth="1"/>
    <col min="8696" max="8696" width="17" style="18" bestFit="1" customWidth="1"/>
    <col min="8697" max="8697" width="12.7109375" style="18" bestFit="1" customWidth="1"/>
    <col min="8698" max="8698" width="40.7109375" style="18" customWidth="1"/>
    <col min="8699" max="8942" width="11.42578125" style="18"/>
    <col min="8943" max="8943" width="54.85546875" style="18" customWidth="1"/>
    <col min="8944" max="8945" width="13.7109375" style="18" bestFit="1" customWidth="1"/>
    <col min="8946" max="8946" width="16.5703125" style="18" customWidth="1"/>
    <col min="8947" max="8947" width="14.5703125" style="18" customWidth="1"/>
    <col min="8948" max="8948" width="15" style="18" customWidth="1"/>
    <col min="8949" max="8949" width="10.85546875" style="18" bestFit="1" customWidth="1"/>
    <col min="8950" max="8950" width="13.7109375" style="18" bestFit="1" customWidth="1"/>
    <col min="8951" max="8951" width="10.85546875" style="18" bestFit="1" customWidth="1"/>
    <col min="8952" max="8952" width="17" style="18" bestFit="1" customWidth="1"/>
    <col min="8953" max="8953" width="12.7109375" style="18" bestFit="1" customWidth="1"/>
    <col min="8954" max="8954" width="40.7109375" style="18" customWidth="1"/>
    <col min="8955" max="9198" width="11.42578125" style="18"/>
    <col min="9199" max="9199" width="54.85546875" style="18" customWidth="1"/>
    <col min="9200" max="9201" width="13.7109375" style="18" bestFit="1" customWidth="1"/>
    <col min="9202" max="9202" width="16.5703125" style="18" customWidth="1"/>
    <col min="9203" max="9203" width="14.5703125" style="18" customWidth="1"/>
    <col min="9204" max="9204" width="15" style="18" customWidth="1"/>
    <col min="9205" max="9205" width="10.85546875" style="18" bestFit="1" customWidth="1"/>
    <col min="9206" max="9206" width="13.7109375" style="18" bestFit="1" customWidth="1"/>
    <col min="9207" max="9207" width="10.85546875" style="18" bestFit="1" customWidth="1"/>
    <col min="9208" max="9208" width="17" style="18" bestFit="1" customWidth="1"/>
    <col min="9209" max="9209" width="12.7109375" style="18" bestFit="1" customWidth="1"/>
    <col min="9210" max="9210" width="40.7109375" style="18" customWidth="1"/>
    <col min="9211" max="9454" width="11.42578125" style="18"/>
    <col min="9455" max="9455" width="54.85546875" style="18" customWidth="1"/>
    <col min="9456" max="9457" width="13.7109375" style="18" bestFit="1" customWidth="1"/>
    <col min="9458" max="9458" width="16.5703125" style="18" customWidth="1"/>
    <col min="9459" max="9459" width="14.5703125" style="18" customWidth="1"/>
    <col min="9460" max="9460" width="15" style="18" customWidth="1"/>
    <col min="9461" max="9461" width="10.85546875" style="18" bestFit="1" customWidth="1"/>
    <col min="9462" max="9462" width="13.7109375" style="18" bestFit="1" customWidth="1"/>
    <col min="9463" max="9463" width="10.85546875" style="18" bestFit="1" customWidth="1"/>
    <col min="9464" max="9464" width="17" style="18" bestFit="1" customWidth="1"/>
    <col min="9465" max="9465" width="12.7109375" style="18" bestFit="1" customWidth="1"/>
    <col min="9466" max="9466" width="40.7109375" style="18" customWidth="1"/>
    <col min="9467" max="9710" width="11.42578125" style="18"/>
    <col min="9711" max="9711" width="54.85546875" style="18" customWidth="1"/>
    <col min="9712" max="9713" width="13.7109375" style="18" bestFit="1" customWidth="1"/>
    <col min="9714" max="9714" width="16.5703125" style="18" customWidth="1"/>
    <col min="9715" max="9715" width="14.5703125" style="18" customWidth="1"/>
    <col min="9716" max="9716" width="15" style="18" customWidth="1"/>
    <col min="9717" max="9717" width="10.85546875" style="18" bestFit="1" customWidth="1"/>
    <col min="9718" max="9718" width="13.7109375" style="18" bestFit="1" customWidth="1"/>
    <col min="9719" max="9719" width="10.85546875" style="18" bestFit="1" customWidth="1"/>
    <col min="9720" max="9720" width="17" style="18" bestFit="1" customWidth="1"/>
    <col min="9721" max="9721" width="12.7109375" style="18" bestFit="1" customWidth="1"/>
    <col min="9722" max="9722" width="40.7109375" style="18" customWidth="1"/>
    <col min="9723" max="9966" width="11.42578125" style="18"/>
    <col min="9967" max="9967" width="54.85546875" style="18" customWidth="1"/>
    <col min="9968" max="9969" width="13.7109375" style="18" bestFit="1" customWidth="1"/>
    <col min="9970" max="9970" width="16.5703125" style="18" customWidth="1"/>
    <col min="9971" max="9971" width="14.5703125" style="18" customWidth="1"/>
    <col min="9972" max="9972" width="15" style="18" customWidth="1"/>
    <col min="9973" max="9973" width="10.85546875" style="18" bestFit="1" customWidth="1"/>
    <col min="9974" max="9974" width="13.7109375" style="18" bestFit="1" customWidth="1"/>
    <col min="9975" max="9975" width="10.85546875" style="18" bestFit="1" customWidth="1"/>
    <col min="9976" max="9976" width="17" style="18" bestFit="1" customWidth="1"/>
    <col min="9977" max="9977" width="12.7109375" style="18" bestFit="1" customWidth="1"/>
    <col min="9978" max="9978" width="40.7109375" style="18" customWidth="1"/>
    <col min="9979" max="10222" width="11.42578125" style="18"/>
    <col min="10223" max="10223" width="54.85546875" style="18" customWidth="1"/>
    <col min="10224" max="10225" width="13.7109375" style="18" bestFit="1" customWidth="1"/>
    <col min="10226" max="10226" width="16.5703125" style="18" customWidth="1"/>
    <col min="10227" max="10227" width="14.5703125" style="18" customWidth="1"/>
    <col min="10228" max="10228" width="15" style="18" customWidth="1"/>
    <col min="10229" max="10229" width="10.85546875" style="18" bestFit="1" customWidth="1"/>
    <col min="10230" max="10230" width="13.7109375" style="18" bestFit="1" customWidth="1"/>
    <col min="10231" max="10231" width="10.85546875" style="18" bestFit="1" customWidth="1"/>
    <col min="10232" max="10232" width="17" style="18" bestFit="1" customWidth="1"/>
    <col min="10233" max="10233" width="12.7109375" style="18" bestFit="1" customWidth="1"/>
    <col min="10234" max="10234" width="40.7109375" style="18" customWidth="1"/>
    <col min="10235" max="10478" width="11.42578125" style="18"/>
    <col min="10479" max="10479" width="54.85546875" style="18" customWidth="1"/>
    <col min="10480" max="10481" width="13.7109375" style="18" bestFit="1" customWidth="1"/>
    <col min="10482" max="10482" width="16.5703125" style="18" customWidth="1"/>
    <col min="10483" max="10483" width="14.5703125" style="18" customWidth="1"/>
    <col min="10484" max="10484" width="15" style="18" customWidth="1"/>
    <col min="10485" max="10485" width="10.85546875" style="18" bestFit="1" customWidth="1"/>
    <col min="10486" max="10486" width="13.7109375" style="18" bestFit="1" customWidth="1"/>
    <col min="10487" max="10487" width="10.85546875" style="18" bestFit="1" customWidth="1"/>
    <col min="10488" max="10488" width="17" style="18" bestFit="1" customWidth="1"/>
    <col min="10489" max="10489" width="12.7109375" style="18" bestFit="1" customWidth="1"/>
    <col min="10490" max="10490" width="40.7109375" style="18" customWidth="1"/>
    <col min="10491" max="10734" width="11.42578125" style="18"/>
    <col min="10735" max="10735" width="54.85546875" style="18" customWidth="1"/>
    <col min="10736" max="10737" width="13.7109375" style="18" bestFit="1" customWidth="1"/>
    <col min="10738" max="10738" width="16.5703125" style="18" customWidth="1"/>
    <col min="10739" max="10739" width="14.5703125" style="18" customWidth="1"/>
    <col min="10740" max="10740" width="15" style="18" customWidth="1"/>
    <col min="10741" max="10741" width="10.85546875" style="18" bestFit="1" customWidth="1"/>
    <col min="10742" max="10742" width="13.7109375" style="18" bestFit="1" customWidth="1"/>
    <col min="10743" max="10743" width="10.85546875" style="18" bestFit="1" customWidth="1"/>
    <col min="10744" max="10744" width="17" style="18" bestFit="1" customWidth="1"/>
    <col min="10745" max="10745" width="12.7109375" style="18" bestFit="1" customWidth="1"/>
    <col min="10746" max="10746" width="40.7109375" style="18" customWidth="1"/>
    <col min="10747" max="10990" width="11.42578125" style="18"/>
    <col min="10991" max="10991" width="54.85546875" style="18" customWidth="1"/>
    <col min="10992" max="10993" width="13.7109375" style="18" bestFit="1" customWidth="1"/>
    <col min="10994" max="10994" width="16.5703125" style="18" customWidth="1"/>
    <col min="10995" max="10995" width="14.5703125" style="18" customWidth="1"/>
    <col min="10996" max="10996" width="15" style="18" customWidth="1"/>
    <col min="10997" max="10997" width="10.85546875" style="18" bestFit="1" customWidth="1"/>
    <col min="10998" max="10998" width="13.7109375" style="18" bestFit="1" customWidth="1"/>
    <col min="10999" max="10999" width="10.85546875" style="18" bestFit="1" customWidth="1"/>
    <col min="11000" max="11000" width="17" style="18" bestFit="1" customWidth="1"/>
    <col min="11001" max="11001" width="12.7109375" style="18" bestFit="1" customWidth="1"/>
    <col min="11002" max="11002" width="40.7109375" style="18" customWidth="1"/>
    <col min="11003" max="11246" width="11.42578125" style="18"/>
    <col min="11247" max="11247" width="54.85546875" style="18" customWidth="1"/>
    <col min="11248" max="11249" width="13.7109375" style="18" bestFit="1" customWidth="1"/>
    <col min="11250" max="11250" width="16.5703125" style="18" customWidth="1"/>
    <col min="11251" max="11251" width="14.5703125" style="18" customWidth="1"/>
    <col min="11252" max="11252" width="15" style="18" customWidth="1"/>
    <col min="11253" max="11253" width="10.85546875" style="18" bestFit="1" customWidth="1"/>
    <col min="11254" max="11254" width="13.7109375" style="18" bestFit="1" customWidth="1"/>
    <col min="11255" max="11255" width="10.85546875" style="18" bestFit="1" customWidth="1"/>
    <col min="11256" max="11256" width="17" style="18" bestFit="1" customWidth="1"/>
    <col min="11257" max="11257" width="12.7109375" style="18" bestFit="1" customWidth="1"/>
    <col min="11258" max="11258" width="40.7109375" style="18" customWidth="1"/>
    <col min="11259" max="11502" width="11.42578125" style="18"/>
    <col min="11503" max="11503" width="54.85546875" style="18" customWidth="1"/>
    <col min="11504" max="11505" width="13.7109375" style="18" bestFit="1" customWidth="1"/>
    <col min="11506" max="11506" width="16.5703125" style="18" customWidth="1"/>
    <col min="11507" max="11507" width="14.5703125" style="18" customWidth="1"/>
    <col min="11508" max="11508" width="15" style="18" customWidth="1"/>
    <col min="11509" max="11509" width="10.85546875" style="18" bestFit="1" customWidth="1"/>
    <col min="11510" max="11510" width="13.7109375" style="18" bestFit="1" customWidth="1"/>
    <col min="11511" max="11511" width="10.85546875" style="18" bestFit="1" customWidth="1"/>
    <col min="11512" max="11512" width="17" style="18" bestFit="1" customWidth="1"/>
    <col min="11513" max="11513" width="12.7109375" style="18" bestFit="1" customWidth="1"/>
    <col min="11514" max="11514" width="40.7109375" style="18" customWidth="1"/>
    <col min="11515" max="11758" width="11.42578125" style="18"/>
    <col min="11759" max="11759" width="54.85546875" style="18" customWidth="1"/>
    <col min="11760" max="11761" width="13.7109375" style="18" bestFit="1" customWidth="1"/>
    <col min="11762" max="11762" width="16.5703125" style="18" customWidth="1"/>
    <col min="11763" max="11763" width="14.5703125" style="18" customWidth="1"/>
    <col min="11764" max="11764" width="15" style="18" customWidth="1"/>
    <col min="11765" max="11765" width="10.85546875" style="18" bestFit="1" customWidth="1"/>
    <col min="11766" max="11766" width="13.7109375" style="18" bestFit="1" customWidth="1"/>
    <col min="11767" max="11767" width="10.85546875" style="18" bestFit="1" customWidth="1"/>
    <col min="11768" max="11768" width="17" style="18" bestFit="1" customWidth="1"/>
    <col min="11769" max="11769" width="12.7109375" style="18" bestFit="1" customWidth="1"/>
    <col min="11770" max="11770" width="40.7109375" style="18" customWidth="1"/>
    <col min="11771" max="12014" width="11.42578125" style="18"/>
    <col min="12015" max="12015" width="54.85546875" style="18" customWidth="1"/>
    <col min="12016" max="12017" width="13.7109375" style="18" bestFit="1" customWidth="1"/>
    <col min="12018" max="12018" width="16.5703125" style="18" customWidth="1"/>
    <col min="12019" max="12019" width="14.5703125" style="18" customWidth="1"/>
    <col min="12020" max="12020" width="15" style="18" customWidth="1"/>
    <col min="12021" max="12021" width="10.85546875" style="18" bestFit="1" customWidth="1"/>
    <col min="12022" max="12022" width="13.7109375" style="18" bestFit="1" customWidth="1"/>
    <col min="12023" max="12023" width="10.85546875" style="18" bestFit="1" customWidth="1"/>
    <col min="12024" max="12024" width="17" style="18" bestFit="1" customWidth="1"/>
    <col min="12025" max="12025" width="12.7109375" style="18" bestFit="1" customWidth="1"/>
    <col min="12026" max="12026" width="40.7109375" style="18" customWidth="1"/>
    <col min="12027" max="12270" width="11.42578125" style="18"/>
    <col min="12271" max="12271" width="54.85546875" style="18" customWidth="1"/>
    <col min="12272" max="12273" width="13.7109375" style="18" bestFit="1" customWidth="1"/>
    <col min="12274" max="12274" width="16.5703125" style="18" customWidth="1"/>
    <col min="12275" max="12275" width="14.5703125" style="18" customWidth="1"/>
    <col min="12276" max="12276" width="15" style="18" customWidth="1"/>
    <col min="12277" max="12277" width="10.85546875" style="18" bestFit="1" customWidth="1"/>
    <col min="12278" max="12278" width="13.7109375" style="18" bestFit="1" customWidth="1"/>
    <col min="12279" max="12279" width="10.85546875" style="18" bestFit="1" customWidth="1"/>
    <col min="12280" max="12280" width="17" style="18" bestFit="1" customWidth="1"/>
    <col min="12281" max="12281" width="12.7109375" style="18" bestFit="1" customWidth="1"/>
    <col min="12282" max="12282" width="40.7109375" style="18" customWidth="1"/>
    <col min="12283" max="12526" width="11.42578125" style="18"/>
    <col min="12527" max="12527" width="54.85546875" style="18" customWidth="1"/>
    <col min="12528" max="12529" width="13.7109375" style="18" bestFit="1" customWidth="1"/>
    <col min="12530" max="12530" width="16.5703125" style="18" customWidth="1"/>
    <col min="12531" max="12531" width="14.5703125" style="18" customWidth="1"/>
    <col min="12532" max="12532" width="15" style="18" customWidth="1"/>
    <col min="12533" max="12533" width="10.85546875" style="18" bestFit="1" customWidth="1"/>
    <col min="12534" max="12534" width="13.7109375" style="18" bestFit="1" customWidth="1"/>
    <col min="12535" max="12535" width="10.85546875" style="18" bestFit="1" customWidth="1"/>
    <col min="12536" max="12536" width="17" style="18" bestFit="1" customWidth="1"/>
    <col min="12537" max="12537" width="12.7109375" style="18" bestFit="1" customWidth="1"/>
    <col min="12538" max="12538" width="40.7109375" style="18" customWidth="1"/>
    <col min="12539" max="12782" width="11.42578125" style="18"/>
    <col min="12783" max="12783" width="54.85546875" style="18" customWidth="1"/>
    <col min="12784" max="12785" width="13.7109375" style="18" bestFit="1" customWidth="1"/>
    <col min="12786" max="12786" width="16.5703125" style="18" customWidth="1"/>
    <col min="12787" max="12787" width="14.5703125" style="18" customWidth="1"/>
    <col min="12788" max="12788" width="15" style="18" customWidth="1"/>
    <col min="12789" max="12789" width="10.85546875" style="18" bestFit="1" customWidth="1"/>
    <col min="12790" max="12790" width="13.7109375" style="18" bestFit="1" customWidth="1"/>
    <col min="12791" max="12791" width="10.85546875" style="18" bestFit="1" customWidth="1"/>
    <col min="12792" max="12792" width="17" style="18" bestFit="1" customWidth="1"/>
    <col min="12793" max="12793" width="12.7109375" style="18" bestFit="1" customWidth="1"/>
    <col min="12794" max="12794" width="40.7109375" style="18" customWidth="1"/>
    <col min="12795" max="13038" width="11.42578125" style="18"/>
    <col min="13039" max="13039" width="54.85546875" style="18" customWidth="1"/>
    <col min="13040" max="13041" width="13.7109375" style="18" bestFit="1" customWidth="1"/>
    <col min="13042" max="13042" width="16.5703125" style="18" customWidth="1"/>
    <col min="13043" max="13043" width="14.5703125" style="18" customWidth="1"/>
    <col min="13044" max="13044" width="15" style="18" customWidth="1"/>
    <col min="13045" max="13045" width="10.85546875" style="18" bestFit="1" customWidth="1"/>
    <col min="13046" max="13046" width="13.7109375" style="18" bestFit="1" customWidth="1"/>
    <col min="13047" max="13047" width="10.85546875" style="18" bestFit="1" customWidth="1"/>
    <col min="13048" max="13048" width="17" style="18" bestFit="1" customWidth="1"/>
    <col min="13049" max="13049" width="12.7109375" style="18" bestFit="1" customWidth="1"/>
    <col min="13050" max="13050" width="40.7109375" style="18" customWidth="1"/>
    <col min="13051" max="13294" width="11.42578125" style="18"/>
    <col min="13295" max="13295" width="54.85546875" style="18" customWidth="1"/>
    <col min="13296" max="13297" width="13.7109375" style="18" bestFit="1" customWidth="1"/>
    <col min="13298" max="13298" width="16.5703125" style="18" customWidth="1"/>
    <col min="13299" max="13299" width="14.5703125" style="18" customWidth="1"/>
    <col min="13300" max="13300" width="15" style="18" customWidth="1"/>
    <col min="13301" max="13301" width="10.85546875" style="18" bestFit="1" customWidth="1"/>
    <col min="13302" max="13302" width="13.7109375" style="18" bestFit="1" customWidth="1"/>
    <col min="13303" max="13303" width="10.85546875" style="18" bestFit="1" customWidth="1"/>
    <col min="13304" max="13304" width="17" style="18" bestFit="1" customWidth="1"/>
    <col min="13305" max="13305" width="12.7109375" style="18" bestFit="1" customWidth="1"/>
    <col min="13306" max="13306" width="40.7109375" style="18" customWidth="1"/>
    <col min="13307" max="13550" width="11.42578125" style="18"/>
    <col min="13551" max="13551" width="54.85546875" style="18" customWidth="1"/>
    <col min="13552" max="13553" width="13.7109375" style="18" bestFit="1" customWidth="1"/>
    <col min="13554" max="13554" width="16.5703125" style="18" customWidth="1"/>
    <col min="13555" max="13555" width="14.5703125" style="18" customWidth="1"/>
    <col min="13556" max="13556" width="15" style="18" customWidth="1"/>
    <col min="13557" max="13557" width="10.85546875" style="18" bestFit="1" customWidth="1"/>
    <col min="13558" max="13558" width="13.7109375" style="18" bestFit="1" customWidth="1"/>
    <col min="13559" max="13559" width="10.85546875" style="18" bestFit="1" customWidth="1"/>
    <col min="13560" max="13560" width="17" style="18" bestFit="1" customWidth="1"/>
    <col min="13561" max="13561" width="12.7109375" style="18" bestFit="1" customWidth="1"/>
    <col min="13562" max="13562" width="40.7109375" style="18" customWidth="1"/>
    <col min="13563" max="13806" width="11.42578125" style="18"/>
    <col min="13807" max="13807" width="54.85546875" style="18" customWidth="1"/>
    <col min="13808" max="13809" width="13.7109375" style="18" bestFit="1" customWidth="1"/>
    <col min="13810" max="13810" width="16.5703125" style="18" customWidth="1"/>
    <col min="13811" max="13811" width="14.5703125" style="18" customWidth="1"/>
    <col min="13812" max="13812" width="15" style="18" customWidth="1"/>
    <col min="13813" max="13813" width="10.85546875" style="18" bestFit="1" customWidth="1"/>
    <col min="13814" max="13814" width="13.7109375" style="18" bestFit="1" customWidth="1"/>
    <col min="13815" max="13815" width="10.85546875" style="18" bestFit="1" customWidth="1"/>
    <col min="13816" max="13816" width="17" style="18" bestFit="1" customWidth="1"/>
    <col min="13817" max="13817" width="12.7109375" style="18" bestFit="1" customWidth="1"/>
    <col min="13818" max="13818" width="40.7109375" style="18" customWidth="1"/>
    <col min="13819" max="14062" width="11.42578125" style="18"/>
    <col min="14063" max="14063" width="54.85546875" style="18" customWidth="1"/>
    <col min="14064" max="14065" width="13.7109375" style="18" bestFit="1" customWidth="1"/>
    <col min="14066" max="14066" width="16.5703125" style="18" customWidth="1"/>
    <col min="14067" max="14067" width="14.5703125" style="18" customWidth="1"/>
    <col min="14068" max="14068" width="15" style="18" customWidth="1"/>
    <col min="14069" max="14069" width="10.85546875" style="18" bestFit="1" customWidth="1"/>
    <col min="14070" max="14070" width="13.7109375" style="18" bestFit="1" customWidth="1"/>
    <col min="14071" max="14071" width="10.85546875" style="18" bestFit="1" customWidth="1"/>
    <col min="14072" max="14072" width="17" style="18" bestFit="1" customWidth="1"/>
    <col min="14073" max="14073" width="12.7109375" style="18" bestFit="1" customWidth="1"/>
    <col min="14074" max="14074" width="40.7109375" style="18" customWidth="1"/>
    <col min="14075" max="14318" width="11.42578125" style="18"/>
    <col min="14319" max="14319" width="54.85546875" style="18" customWidth="1"/>
    <col min="14320" max="14321" width="13.7109375" style="18" bestFit="1" customWidth="1"/>
    <col min="14322" max="14322" width="16.5703125" style="18" customWidth="1"/>
    <col min="14323" max="14323" width="14.5703125" style="18" customWidth="1"/>
    <col min="14324" max="14324" width="15" style="18" customWidth="1"/>
    <col min="14325" max="14325" width="10.85546875" style="18" bestFit="1" customWidth="1"/>
    <col min="14326" max="14326" width="13.7109375" style="18" bestFit="1" customWidth="1"/>
    <col min="14327" max="14327" width="10.85546875" style="18" bestFit="1" customWidth="1"/>
    <col min="14328" max="14328" width="17" style="18" bestFit="1" customWidth="1"/>
    <col min="14329" max="14329" width="12.7109375" style="18" bestFit="1" customWidth="1"/>
    <col min="14330" max="14330" width="40.7109375" style="18" customWidth="1"/>
    <col min="14331" max="14574" width="11.42578125" style="18"/>
    <col min="14575" max="14575" width="54.85546875" style="18" customWidth="1"/>
    <col min="14576" max="14577" width="13.7109375" style="18" bestFit="1" customWidth="1"/>
    <col min="14578" max="14578" width="16.5703125" style="18" customWidth="1"/>
    <col min="14579" max="14579" width="14.5703125" style="18" customWidth="1"/>
    <col min="14580" max="14580" width="15" style="18" customWidth="1"/>
    <col min="14581" max="14581" width="10.85546875" style="18" bestFit="1" customWidth="1"/>
    <col min="14582" max="14582" width="13.7109375" style="18" bestFit="1" customWidth="1"/>
    <col min="14583" max="14583" width="10.85546875" style="18" bestFit="1" customWidth="1"/>
    <col min="14584" max="14584" width="17" style="18" bestFit="1" customWidth="1"/>
    <col min="14585" max="14585" width="12.7109375" style="18" bestFit="1" customWidth="1"/>
    <col min="14586" max="14586" width="40.7109375" style="18" customWidth="1"/>
    <col min="14587" max="14830" width="11.42578125" style="18"/>
    <col min="14831" max="14831" width="54.85546875" style="18" customWidth="1"/>
    <col min="14832" max="14833" width="13.7109375" style="18" bestFit="1" customWidth="1"/>
    <col min="14834" max="14834" width="16.5703125" style="18" customWidth="1"/>
    <col min="14835" max="14835" width="14.5703125" style="18" customWidth="1"/>
    <col min="14836" max="14836" width="15" style="18" customWidth="1"/>
    <col min="14837" max="14837" width="10.85546875" style="18" bestFit="1" customWidth="1"/>
    <col min="14838" max="14838" width="13.7109375" style="18" bestFit="1" customWidth="1"/>
    <col min="14839" max="14839" width="10.85546875" style="18" bestFit="1" customWidth="1"/>
    <col min="14840" max="14840" width="17" style="18" bestFit="1" customWidth="1"/>
    <col min="14841" max="14841" width="12.7109375" style="18" bestFit="1" customWidth="1"/>
    <col min="14842" max="14842" width="40.7109375" style="18" customWidth="1"/>
    <col min="14843" max="15086" width="11.42578125" style="18"/>
    <col min="15087" max="15087" width="54.85546875" style="18" customWidth="1"/>
    <col min="15088" max="15089" width="13.7109375" style="18" bestFit="1" customWidth="1"/>
    <col min="15090" max="15090" width="16.5703125" style="18" customWidth="1"/>
    <col min="15091" max="15091" width="14.5703125" style="18" customWidth="1"/>
    <col min="15092" max="15092" width="15" style="18" customWidth="1"/>
    <col min="15093" max="15093" width="10.85546875" style="18" bestFit="1" customWidth="1"/>
    <col min="15094" max="15094" width="13.7109375" style="18" bestFit="1" customWidth="1"/>
    <col min="15095" max="15095" width="10.85546875" style="18" bestFit="1" customWidth="1"/>
    <col min="15096" max="15096" width="17" style="18" bestFit="1" customWidth="1"/>
    <col min="15097" max="15097" width="12.7109375" style="18" bestFit="1" customWidth="1"/>
    <col min="15098" max="15098" width="40.7109375" style="18" customWidth="1"/>
    <col min="15099" max="15342" width="11.42578125" style="18"/>
    <col min="15343" max="15343" width="54.85546875" style="18" customWidth="1"/>
    <col min="15344" max="15345" width="13.7109375" style="18" bestFit="1" customWidth="1"/>
    <col min="15346" max="15346" width="16.5703125" style="18" customWidth="1"/>
    <col min="15347" max="15347" width="14.5703125" style="18" customWidth="1"/>
    <col min="15348" max="15348" width="15" style="18" customWidth="1"/>
    <col min="15349" max="15349" width="10.85546875" style="18" bestFit="1" customWidth="1"/>
    <col min="15350" max="15350" width="13.7109375" style="18" bestFit="1" customWidth="1"/>
    <col min="15351" max="15351" width="10.85546875" style="18" bestFit="1" customWidth="1"/>
    <col min="15352" max="15352" width="17" style="18" bestFit="1" customWidth="1"/>
    <col min="15353" max="15353" width="12.7109375" style="18" bestFit="1" customWidth="1"/>
    <col min="15354" max="15354" width="40.7109375" style="18" customWidth="1"/>
    <col min="15355" max="15598" width="11.42578125" style="18"/>
    <col min="15599" max="15599" width="54.85546875" style="18" customWidth="1"/>
    <col min="15600" max="15601" width="13.7109375" style="18" bestFit="1" customWidth="1"/>
    <col min="15602" max="15602" width="16.5703125" style="18" customWidth="1"/>
    <col min="15603" max="15603" width="14.5703125" style="18" customWidth="1"/>
    <col min="15604" max="15604" width="15" style="18" customWidth="1"/>
    <col min="15605" max="15605" width="10.85546875" style="18" bestFit="1" customWidth="1"/>
    <col min="15606" max="15606" width="13.7109375" style="18" bestFit="1" customWidth="1"/>
    <col min="15607" max="15607" width="10.85546875" style="18" bestFit="1" customWidth="1"/>
    <col min="15608" max="15608" width="17" style="18" bestFit="1" customWidth="1"/>
    <col min="15609" max="15609" width="12.7109375" style="18" bestFit="1" customWidth="1"/>
    <col min="15610" max="15610" width="40.7109375" style="18" customWidth="1"/>
    <col min="15611" max="15854" width="11.42578125" style="18"/>
    <col min="15855" max="15855" width="54.85546875" style="18" customWidth="1"/>
    <col min="15856" max="15857" width="13.7109375" style="18" bestFit="1" customWidth="1"/>
    <col min="15858" max="15858" width="16.5703125" style="18" customWidth="1"/>
    <col min="15859" max="15859" width="14.5703125" style="18" customWidth="1"/>
    <col min="15860" max="15860" width="15" style="18" customWidth="1"/>
    <col min="15861" max="15861" width="10.85546875" style="18" bestFit="1" customWidth="1"/>
    <col min="15862" max="15862" width="13.7109375" style="18" bestFit="1" customWidth="1"/>
    <col min="15863" max="15863" width="10.85546875" style="18" bestFit="1" customWidth="1"/>
    <col min="15864" max="15864" width="17" style="18" bestFit="1" customWidth="1"/>
    <col min="15865" max="15865" width="12.7109375" style="18" bestFit="1" customWidth="1"/>
    <col min="15866" max="15866" width="40.7109375" style="18" customWidth="1"/>
    <col min="15867" max="16110" width="11.42578125" style="18"/>
    <col min="16111" max="16111" width="54.85546875" style="18" customWidth="1"/>
    <col min="16112" max="16113" width="13.7109375" style="18" bestFit="1" customWidth="1"/>
    <col min="16114" max="16114" width="16.5703125" style="18" customWidth="1"/>
    <col min="16115" max="16115" width="14.5703125" style="18" customWidth="1"/>
    <col min="16116" max="16116" width="15" style="18" customWidth="1"/>
    <col min="16117" max="16117" width="10.85546875" style="18" bestFit="1" customWidth="1"/>
    <col min="16118" max="16118" width="13.7109375" style="18" bestFit="1" customWidth="1"/>
    <col min="16119" max="16119" width="10.85546875" style="18" bestFit="1" customWidth="1"/>
    <col min="16120" max="16120" width="17" style="18" bestFit="1" customWidth="1"/>
    <col min="16121" max="16121" width="12.7109375" style="18" bestFit="1" customWidth="1"/>
    <col min="16122" max="16122" width="40.7109375" style="18" customWidth="1"/>
    <col min="16123" max="16366" width="11.42578125" style="18"/>
    <col min="16367" max="16370" width="11.42578125" style="18" customWidth="1"/>
    <col min="16371" max="16384" width="11.42578125" style="18"/>
  </cols>
  <sheetData>
    <row r="1" spans="1:7" ht="20.25" x14ac:dyDescent="0.3">
      <c r="A1" s="49" t="s">
        <v>75</v>
      </c>
      <c r="B1" s="49"/>
      <c r="C1" s="49"/>
      <c r="D1" s="49"/>
      <c r="E1" s="49"/>
      <c r="F1" s="49"/>
      <c r="G1" s="49"/>
    </row>
    <row r="2" spans="1:7" ht="15.75" x14ac:dyDescent="0.25">
      <c r="A2" s="45" t="s">
        <v>1</v>
      </c>
      <c r="B2" s="45"/>
      <c r="C2" s="45"/>
      <c r="D2" s="45"/>
      <c r="E2" s="45"/>
      <c r="F2" s="45"/>
      <c r="G2" s="45"/>
    </row>
    <row r="3" spans="1:7" ht="15" x14ac:dyDescent="0.25">
      <c r="A3" s="50" t="s">
        <v>76</v>
      </c>
      <c r="B3" s="50"/>
      <c r="C3" s="50"/>
      <c r="D3" s="50"/>
      <c r="E3" s="50"/>
      <c r="F3" s="50"/>
      <c r="G3" s="50"/>
    </row>
    <row r="4" spans="1:7" ht="17.25" x14ac:dyDescent="0.3">
      <c r="A4" s="51" t="s">
        <v>77</v>
      </c>
      <c r="B4" s="51"/>
      <c r="C4" s="51"/>
      <c r="D4" s="51"/>
      <c r="E4" s="51"/>
      <c r="F4" s="51"/>
      <c r="G4" s="51"/>
    </row>
    <row r="5" spans="1:7" ht="17.25" x14ac:dyDescent="0.3">
      <c r="A5" s="51" t="s">
        <v>366</v>
      </c>
      <c r="B5" s="45"/>
      <c r="C5" s="45"/>
      <c r="D5" s="45"/>
      <c r="E5" s="45"/>
      <c r="F5" s="45"/>
      <c r="G5" s="45"/>
    </row>
    <row r="6" spans="1:7" x14ac:dyDescent="0.25">
      <c r="G6" s="28"/>
    </row>
    <row r="8" spans="1:7" x14ac:dyDescent="0.25">
      <c r="E8" s="48" t="s">
        <v>108</v>
      </c>
      <c r="F8" s="48"/>
      <c r="G8" s="20">
        <f>SUM(B12:B71)</f>
        <v>107884083.13000001</v>
      </c>
    </row>
    <row r="9" spans="1:7" x14ac:dyDescent="0.25">
      <c r="G9" s="29"/>
    </row>
    <row r="10" spans="1:7" ht="14.25" x14ac:dyDescent="0.25">
      <c r="A10" s="52" t="s">
        <v>78</v>
      </c>
      <c r="B10" s="54" t="s">
        <v>79</v>
      </c>
      <c r="C10" s="56" t="s">
        <v>80</v>
      </c>
      <c r="D10" s="56"/>
      <c r="E10" s="56"/>
      <c r="F10" s="57" t="s">
        <v>81</v>
      </c>
      <c r="G10" s="57" t="s">
        <v>82</v>
      </c>
    </row>
    <row r="11" spans="1:7" ht="14.25" x14ac:dyDescent="0.25">
      <c r="A11" s="53"/>
      <c r="B11" s="55"/>
      <c r="C11" s="21" t="s">
        <v>83</v>
      </c>
      <c r="D11" s="21" t="s">
        <v>84</v>
      </c>
      <c r="E11" s="23" t="s">
        <v>85</v>
      </c>
      <c r="F11" s="58"/>
      <c r="G11" s="58"/>
    </row>
    <row r="12" spans="1:7" s="17" customFormat="1" ht="25.5" x14ac:dyDescent="0.25">
      <c r="A12" s="24" t="s">
        <v>137</v>
      </c>
      <c r="B12" s="25">
        <v>1915146.67</v>
      </c>
      <c r="C12" s="26" t="s">
        <v>109</v>
      </c>
      <c r="D12" s="26" t="s">
        <v>86</v>
      </c>
      <c r="E12" s="26" t="s">
        <v>198</v>
      </c>
      <c r="F12" s="31" t="s">
        <v>229</v>
      </c>
      <c r="G12" s="27" t="s">
        <v>284</v>
      </c>
    </row>
    <row r="13" spans="1:7" s="17" customFormat="1" ht="25.5" x14ac:dyDescent="0.25">
      <c r="A13" s="24" t="s">
        <v>138</v>
      </c>
      <c r="B13" s="25">
        <v>435946.3</v>
      </c>
      <c r="C13" s="26" t="s">
        <v>109</v>
      </c>
      <c r="D13" s="26" t="s">
        <v>88</v>
      </c>
      <c r="E13" s="26" t="s">
        <v>88</v>
      </c>
      <c r="F13" s="31" t="s">
        <v>230</v>
      </c>
      <c r="G13" s="27" t="s">
        <v>285</v>
      </c>
    </row>
    <row r="14" spans="1:7" s="17" customFormat="1" ht="38.25" x14ac:dyDescent="0.25">
      <c r="A14" s="24" t="s">
        <v>139</v>
      </c>
      <c r="B14" s="25">
        <v>297059.90999999997</v>
      </c>
      <c r="C14" s="26" t="s">
        <v>109</v>
      </c>
      <c r="D14" s="26" t="s">
        <v>88</v>
      </c>
      <c r="E14" s="26" t="s">
        <v>199</v>
      </c>
      <c r="F14" s="31" t="s">
        <v>230</v>
      </c>
      <c r="G14" s="27" t="s">
        <v>286</v>
      </c>
    </row>
    <row r="15" spans="1:7" s="17" customFormat="1" ht="38.25" x14ac:dyDescent="0.25">
      <c r="A15" s="24" t="s">
        <v>140</v>
      </c>
      <c r="B15" s="25">
        <v>3435426.62</v>
      </c>
      <c r="C15" s="26" t="s">
        <v>109</v>
      </c>
      <c r="D15" s="26" t="s">
        <v>88</v>
      </c>
      <c r="E15" s="26" t="s">
        <v>120</v>
      </c>
      <c r="F15" s="31" t="s">
        <v>231</v>
      </c>
      <c r="G15" s="27" t="s">
        <v>287</v>
      </c>
    </row>
    <row r="16" spans="1:7" s="17" customFormat="1" ht="38.25" x14ac:dyDescent="0.25">
      <c r="A16" s="24" t="s">
        <v>141</v>
      </c>
      <c r="B16" s="25">
        <v>2035096.15</v>
      </c>
      <c r="C16" s="26" t="s">
        <v>109</v>
      </c>
      <c r="D16" s="26" t="s">
        <v>88</v>
      </c>
      <c r="E16" s="26" t="s">
        <v>89</v>
      </c>
      <c r="F16" s="31" t="s">
        <v>232</v>
      </c>
      <c r="G16" s="27" t="s">
        <v>288</v>
      </c>
    </row>
    <row r="17" spans="1:7" s="17" customFormat="1" ht="38.25" x14ac:dyDescent="0.25">
      <c r="A17" s="24" t="s">
        <v>142</v>
      </c>
      <c r="B17" s="25">
        <v>999600.13</v>
      </c>
      <c r="C17" s="26" t="s">
        <v>109</v>
      </c>
      <c r="D17" s="26" t="s">
        <v>87</v>
      </c>
      <c r="E17" s="26" t="s">
        <v>200</v>
      </c>
      <c r="F17" s="31" t="s">
        <v>233</v>
      </c>
      <c r="G17" s="27" t="s">
        <v>289</v>
      </c>
    </row>
    <row r="18" spans="1:7" s="17" customFormat="1" ht="25.5" x14ac:dyDescent="0.25">
      <c r="A18" s="24" t="s">
        <v>143</v>
      </c>
      <c r="B18" s="25">
        <v>1493525.84</v>
      </c>
      <c r="C18" s="26" t="s">
        <v>109</v>
      </c>
      <c r="D18" s="26" t="s">
        <v>194</v>
      </c>
      <c r="E18" s="26" t="s">
        <v>201</v>
      </c>
      <c r="F18" s="31" t="s">
        <v>234</v>
      </c>
      <c r="G18" s="27" t="s">
        <v>290</v>
      </c>
    </row>
    <row r="19" spans="1:7" s="17" customFormat="1" ht="25.5" x14ac:dyDescent="0.25">
      <c r="A19" s="24" t="s">
        <v>144</v>
      </c>
      <c r="B19" s="25">
        <v>1496247.59</v>
      </c>
      <c r="C19" s="26" t="s">
        <v>109</v>
      </c>
      <c r="D19" s="26" t="s">
        <v>110</v>
      </c>
      <c r="E19" s="26" t="s">
        <v>202</v>
      </c>
      <c r="F19" s="31" t="s">
        <v>235</v>
      </c>
      <c r="G19" s="27" t="s">
        <v>291</v>
      </c>
    </row>
    <row r="20" spans="1:7" s="17" customFormat="1" ht="38.25" x14ac:dyDescent="0.25">
      <c r="A20" s="24" t="s">
        <v>145</v>
      </c>
      <c r="B20" s="25">
        <v>310886.71999999997</v>
      </c>
      <c r="C20" s="26" t="s">
        <v>109</v>
      </c>
      <c r="D20" s="26" t="s">
        <v>195</v>
      </c>
      <c r="E20" s="26" t="s">
        <v>203</v>
      </c>
      <c r="F20" s="31" t="s">
        <v>236</v>
      </c>
      <c r="G20" s="27" t="s">
        <v>292</v>
      </c>
    </row>
    <row r="21" spans="1:7" s="17" customFormat="1" ht="38.25" x14ac:dyDescent="0.25">
      <c r="A21" s="24" t="s">
        <v>146</v>
      </c>
      <c r="B21" s="25">
        <v>2730660.85</v>
      </c>
      <c r="C21" s="26" t="s">
        <v>109</v>
      </c>
      <c r="D21" s="26" t="s">
        <v>195</v>
      </c>
      <c r="E21" s="26" t="s">
        <v>91</v>
      </c>
      <c r="F21" s="31" t="s">
        <v>237</v>
      </c>
      <c r="G21" s="27" t="s">
        <v>293</v>
      </c>
    </row>
    <row r="22" spans="1:7" s="17" customFormat="1" ht="38.25" x14ac:dyDescent="0.25">
      <c r="A22" s="24" t="s">
        <v>147</v>
      </c>
      <c r="B22" s="25">
        <v>2586040.25</v>
      </c>
      <c r="C22" s="26" t="s">
        <v>109</v>
      </c>
      <c r="D22" s="26" t="s">
        <v>195</v>
      </c>
      <c r="E22" s="26" t="s">
        <v>124</v>
      </c>
      <c r="F22" s="31" t="s">
        <v>238</v>
      </c>
      <c r="G22" s="27" t="s">
        <v>294</v>
      </c>
    </row>
    <row r="23" spans="1:7" s="17" customFormat="1" ht="38.25" x14ac:dyDescent="0.25">
      <c r="A23" s="24" t="s">
        <v>148</v>
      </c>
      <c r="B23" s="25">
        <v>1108537.07</v>
      </c>
      <c r="C23" s="26" t="s">
        <v>109</v>
      </c>
      <c r="D23" s="26" t="s">
        <v>195</v>
      </c>
      <c r="E23" s="26" t="s">
        <v>90</v>
      </c>
      <c r="F23" s="31" t="s">
        <v>239</v>
      </c>
      <c r="G23" s="27" t="s">
        <v>295</v>
      </c>
    </row>
    <row r="24" spans="1:7" s="17" customFormat="1" ht="51" x14ac:dyDescent="0.25">
      <c r="A24" s="24" t="s">
        <v>149</v>
      </c>
      <c r="B24" s="25">
        <v>997538.93</v>
      </c>
      <c r="C24" s="26" t="s">
        <v>109</v>
      </c>
      <c r="D24" s="26" t="s">
        <v>110</v>
      </c>
      <c r="E24" s="26" t="s">
        <v>204</v>
      </c>
      <c r="F24" s="31" t="s">
        <v>240</v>
      </c>
      <c r="G24" s="27" t="s">
        <v>296</v>
      </c>
    </row>
    <row r="25" spans="1:7" s="17" customFormat="1" ht="38.25" x14ac:dyDescent="0.25">
      <c r="A25" s="24" t="s">
        <v>150</v>
      </c>
      <c r="B25" s="25">
        <v>1194203.95</v>
      </c>
      <c r="C25" s="26" t="s">
        <v>109</v>
      </c>
      <c r="D25" s="26" t="s">
        <v>195</v>
      </c>
      <c r="E25" s="26" t="s">
        <v>205</v>
      </c>
      <c r="F25" s="31" t="s">
        <v>241</v>
      </c>
      <c r="G25" s="27" t="s">
        <v>292</v>
      </c>
    </row>
    <row r="26" spans="1:7" s="17" customFormat="1" ht="38.25" x14ac:dyDescent="0.25">
      <c r="A26" s="24" t="s">
        <v>151</v>
      </c>
      <c r="B26" s="25">
        <v>998960.15</v>
      </c>
      <c r="C26" s="26" t="s">
        <v>109</v>
      </c>
      <c r="D26" s="26" t="s">
        <v>110</v>
      </c>
      <c r="E26" s="26" t="s">
        <v>206</v>
      </c>
      <c r="F26" s="31" t="s">
        <v>242</v>
      </c>
      <c r="G26" s="27" t="s">
        <v>297</v>
      </c>
    </row>
    <row r="27" spans="1:7" s="17" customFormat="1" ht="38.25" x14ac:dyDescent="0.25">
      <c r="A27" s="24" t="s">
        <v>152</v>
      </c>
      <c r="B27" s="25">
        <v>1028393.12</v>
      </c>
      <c r="C27" s="26" t="s">
        <v>109</v>
      </c>
      <c r="D27" s="26" t="s">
        <v>110</v>
      </c>
      <c r="E27" s="26" t="s">
        <v>207</v>
      </c>
      <c r="F27" s="31" t="s">
        <v>243</v>
      </c>
      <c r="G27" s="27" t="s">
        <v>298</v>
      </c>
    </row>
    <row r="28" spans="1:7" s="17" customFormat="1" ht="25.5" x14ac:dyDescent="0.25">
      <c r="A28" s="24" t="s">
        <v>153</v>
      </c>
      <c r="B28" s="25">
        <v>999385.72</v>
      </c>
      <c r="C28" s="26" t="s">
        <v>109</v>
      </c>
      <c r="D28" s="26" t="s">
        <v>196</v>
      </c>
      <c r="E28" s="26" t="s">
        <v>123</v>
      </c>
      <c r="F28" s="31" t="s">
        <v>244</v>
      </c>
      <c r="G28" s="27" t="s">
        <v>299</v>
      </c>
    </row>
    <row r="29" spans="1:7" s="17" customFormat="1" ht="38.25" x14ac:dyDescent="0.25">
      <c r="A29" s="24" t="s">
        <v>154</v>
      </c>
      <c r="B29" s="25">
        <v>2499352.4500000002</v>
      </c>
      <c r="C29" s="26" t="s">
        <v>109</v>
      </c>
      <c r="D29" s="26" t="s">
        <v>196</v>
      </c>
      <c r="E29" s="26" t="s">
        <v>121</v>
      </c>
      <c r="F29" s="31" t="s">
        <v>245</v>
      </c>
      <c r="G29" s="27" t="s">
        <v>300</v>
      </c>
    </row>
    <row r="30" spans="1:7" s="17" customFormat="1" ht="51" x14ac:dyDescent="0.25">
      <c r="A30" s="24" t="s">
        <v>155</v>
      </c>
      <c r="B30" s="25">
        <v>462086.29</v>
      </c>
      <c r="C30" s="26" t="s">
        <v>109</v>
      </c>
      <c r="D30" s="26" t="s">
        <v>111</v>
      </c>
      <c r="E30" s="26" t="s">
        <v>208</v>
      </c>
      <c r="F30" s="31" t="s">
        <v>246</v>
      </c>
      <c r="G30" s="27" t="s">
        <v>301</v>
      </c>
    </row>
    <row r="31" spans="1:7" s="17" customFormat="1" ht="38.25" x14ac:dyDescent="0.25">
      <c r="A31" s="24" t="s">
        <v>156</v>
      </c>
      <c r="B31" s="25">
        <v>2706523.18</v>
      </c>
      <c r="C31" s="26" t="s">
        <v>109</v>
      </c>
      <c r="D31" s="26" t="s">
        <v>111</v>
      </c>
      <c r="E31" s="26" t="s">
        <v>205</v>
      </c>
      <c r="F31" s="31" t="s">
        <v>247</v>
      </c>
      <c r="G31" s="27" t="s">
        <v>296</v>
      </c>
    </row>
    <row r="32" spans="1:7" s="17" customFormat="1" ht="25.5" x14ac:dyDescent="0.25">
      <c r="A32" s="24" t="s">
        <v>157</v>
      </c>
      <c r="B32" s="25">
        <v>1226837.48</v>
      </c>
      <c r="C32" s="26" t="s">
        <v>109</v>
      </c>
      <c r="D32" s="26" t="s">
        <v>86</v>
      </c>
      <c r="E32" s="26" t="s">
        <v>209</v>
      </c>
      <c r="F32" s="31" t="s">
        <v>248</v>
      </c>
      <c r="G32" s="27" t="s">
        <v>302</v>
      </c>
    </row>
    <row r="33" spans="1:7" s="17" customFormat="1" ht="25.5" x14ac:dyDescent="0.25">
      <c r="A33" s="24" t="s">
        <v>158</v>
      </c>
      <c r="B33" s="25">
        <v>1993403.91</v>
      </c>
      <c r="C33" s="26" t="s">
        <v>109</v>
      </c>
      <c r="D33" s="26" t="s">
        <v>86</v>
      </c>
      <c r="E33" s="26" t="s">
        <v>209</v>
      </c>
      <c r="F33" s="31" t="s">
        <v>249</v>
      </c>
      <c r="G33" s="27" t="s">
        <v>303</v>
      </c>
    </row>
    <row r="34" spans="1:7" s="17" customFormat="1" ht="25.5" x14ac:dyDescent="0.25">
      <c r="A34" s="24" t="s">
        <v>159</v>
      </c>
      <c r="B34" s="25">
        <v>1999190.06</v>
      </c>
      <c r="C34" s="26" t="s">
        <v>109</v>
      </c>
      <c r="D34" s="26" t="s">
        <v>86</v>
      </c>
      <c r="E34" s="26" t="s">
        <v>114</v>
      </c>
      <c r="F34" s="31" t="s">
        <v>250</v>
      </c>
      <c r="G34" s="27" t="s">
        <v>304</v>
      </c>
    </row>
    <row r="35" spans="1:7" s="17" customFormat="1" ht="25.5" x14ac:dyDescent="0.25">
      <c r="A35" s="24" t="s">
        <v>160</v>
      </c>
      <c r="B35" s="25">
        <v>1980501.1</v>
      </c>
      <c r="C35" s="26" t="s">
        <v>109</v>
      </c>
      <c r="D35" s="26" t="s">
        <v>86</v>
      </c>
      <c r="E35" s="26" t="s">
        <v>210</v>
      </c>
      <c r="F35" s="31" t="s">
        <v>251</v>
      </c>
      <c r="G35" s="27" t="s">
        <v>305</v>
      </c>
    </row>
    <row r="36" spans="1:7" s="17" customFormat="1" ht="25.5" x14ac:dyDescent="0.25">
      <c r="A36" s="24" t="s">
        <v>161</v>
      </c>
      <c r="B36" s="25">
        <v>1614816.57</v>
      </c>
      <c r="C36" s="26" t="s">
        <v>109</v>
      </c>
      <c r="D36" s="26" t="s">
        <v>195</v>
      </c>
      <c r="E36" s="26" t="s">
        <v>126</v>
      </c>
      <c r="F36" s="31" t="s">
        <v>252</v>
      </c>
      <c r="G36" s="27" t="s">
        <v>306</v>
      </c>
    </row>
    <row r="37" spans="1:7" s="17" customFormat="1" ht="38.25" x14ac:dyDescent="0.25">
      <c r="A37" s="24" t="s">
        <v>162</v>
      </c>
      <c r="B37" s="25">
        <v>475591.52</v>
      </c>
      <c r="C37" s="26" t="s">
        <v>109</v>
      </c>
      <c r="D37" s="26" t="s">
        <v>88</v>
      </c>
      <c r="E37" s="26" t="s">
        <v>211</v>
      </c>
      <c r="F37" s="31" t="s">
        <v>253</v>
      </c>
      <c r="G37" s="27" t="s">
        <v>307</v>
      </c>
    </row>
    <row r="38" spans="1:7" s="17" customFormat="1" ht="38.25" x14ac:dyDescent="0.25">
      <c r="A38" s="24" t="s">
        <v>163</v>
      </c>
      <c r="B38" s="25">
        <v>1997849.21</v>
      </c>
      <c r="C38" s="26" t="s">
        <v>109</v>
      </c>
      <c r="D38" s="26" t="s">
        <v>196</v>
      </c>
      <c r="E38" s="26" t="s">
        <v>122</v>
      </c>
      <c r="F38" s="31" t="s">
        <v>254</v>
      </c>
      <c r="G38" s="27" t="s">
        <v>308</v>
      </c>
    </row>
    <row r="39" spans="1:7" s="17" customFormat="1" ht="25.5" x14ac:dyDescent="0.25">
      <c r="A39" s="24" t="s">
        <v>164</v>
      </c>
      <c r="B39" s="25">
        <v>648342.07999999996</v>
      </c>
      <c r="C39" s="26" t="s">
        <v>109</v>
      </c>
      <c r="D39" s="26" t="s">
        <v>197</v>
      </c>
      <c r="E39" s="26" t="s">
        <v>116</v>
      </c>
      <c r="F39" s="31" t="s">
        <v>255</v>
      </c>
      <c r="G39" s="27" t="s">
        <v>296</v>
      </c>
    </row>
    <row r="40" spans="1:7" s="17" customFormat="1" ht="38.25" x14ac:dyDescent="0.25">
      <c r="A40" s="24" t="s">
        <v>165</v>
      </c>
      <c r="B40" s="25">
        <v>1999000.23</v>
      </c>
      <c r="C40" s="26" t="s">
        <v>109</v>
      </c>
      <c r="D40" s="26" t="s">
        <v>197</v>
      </c>
      <c r="E40" s="26" t="s">
        <v>212</v>
      </c>
      <c r="F40" s="31" t="s">
        <v>256</v>
      </c>
      <c r="G40" s="27" t="s">
        <v>289</v>
      </c>
    </row>
    <row r="41" spans="1:7" s="17" customFormat="1" ht="25.5" x14ac:dyDescent="0.25">
      <c r="A41" s="24" t="s">
        <v>166</v>
      </c>
      <c r="B41" s="25">
        <v>1997200.04</v>
      </c>
      <c r="C41" s="26" t="s">
        <v>109</v>
      </c>
      <c r="D41" s="26" t="s">
        <v>197</v>
      </c>
      <c r="E41" s="26" t="s">
        <v>213</v>
      </c>
      <c r="F41" s="31" t="s">
        <v>257</v>
      </c>
      <c r="G41" s="27" t="s">
        <v>309</v>
      </c>
    </row>
    <row r="42" spans="1:7" s="17" customFormat="1" ht="25.5" x14ac:dyDescent="0.25">
      <c r="A42" s="24" t="s">
        <v>167</v>
      </c>
      <c r="B42" s="25">
        <v>2349515.71</v>
      </c>
      <c r="C42" s="26" t="s">
        <v>109</v>
      </c>
      <c r="D42" s="26" t="s">
        <v>197</v>
      </c>
      <c r="E42" s="26" t="s">
        <v>115</v>
      </c>
      <c r="F42" s="31" t="s">
        <v>258</v>
      </c>
      <c r="G42" s="27" t="s">
        <v>306</v>
      </c>
    </row>
    <row r="43" spans="1:7" s="17" customFormat="1" ht="25.5" x14ac:dyDescent="0.25">
      <c r="A43" s="24" t="s">
        <v>168</v>
      </c>
      <c r="B43" s="25">
        <v>999952.72</v>
      </c>
      <c r="C43" s="26" t="s">
        <v>109</v>
      </c>
      <c r="D43" s="26" t="s">
        <v>87</v>
      </c>
      <c r="E43" s="26" t="s">
        <v>214</v>
      </c>
      <c r="F43" s="31" t="s">
        <v>259</v>
      </c>
      <c r="G43" s="27" t="s">
        <v>310</v>
      </c>
    </row>
    <row r="44" spans="1:7" s="17" customFormat="1" ht="38.25" x14ac:dyDescent="0.25">
      <c r="A44" s="24" t="s">
        <v>169</v>
      </c>
      <c r="B44" s="25">
        <v>1899348.49</v>
      </c>
      <c r="C44" s="26" t="s">
        <v>109</v>
      </c>
      <c r="D44" s="26" t="s">
        <v>87</v>
      </c>
      <c r="E44" s="26" t="s">
        <v>215</v>
      </c>
      <c r="F44" s="31" t="s">
        <v>260</v>
      </c>
      <c r="G44" s="27" t="s">
        <v>311</v>
      </c>
    </row>
    <row r="45" spans="1:7" s="17" customFormat="1" ht="38.25" x14ac:dyDescent="0.25">
      <c r="A45" s="24" t="s">
        <v>170</v>
      </c>
      <c r="B45" s="25">
        <v>2999858.74</v>
      </c>
      <c r="C45" s="26" t="s">
        <v>109</v>
      </c>
      <c r="D45" s="26" t="s">
        <v>87</v>
      </c>
      <c r="E45" s="26" t="s">
        <v>117</v>
      </c>
      <c r="F45" s="31" t="s">
        <v>261</v>
      </c>
      <c r="G45" s="27" t="s">
        <v>312</v>
      </c>
    </row>
    <row r="46" spans="1:7" s="17" customFormat="1" ht="38.25" x14ac:dyDescent="0.25">
      <c r="A46" s="24" t="s">
        <v>171</v>
      </c>
      <c r="B46" s="25">
        <v>3897655.87</v>
      </c>
      <c r="C46" s="26" t="s">
        <v>109</v>
      </c>
      <c r="D46" s="26" t="s">
        <v>86</v>
      </c>
      <c r="E46" s="26" t="s">
        <v>216</v>
      </c>
      <c r="F46" s="31" t="s">
        <v>262</v>
      </c>
      <c r="G46" s="27" t="s">
        <v>313</v>
      </c>
    </row>
    <row r="47" spans="1:7" s="17" customFormat="1" ht="25.5" x14ac:dyDescent="0.25">
      <c r="A47" s="24" t="s">
        <v>172</v>
      </c>
      <c r="B47" s="25">
        <v>2751133.43</v>
      </c>
      <c r="C47" s="26" t="s">
        <v>109</v>
      </c>
      <c r="D47" s="26" t="s">
        <v>86</v>
      </c>
      <c r="E47" s="26" t="s">
        <v>216</v>
      </c>
      <c r="F47" s="31" t="s">
        <v>263</v>
      </c>
      <c r="G47" s="27" t="s">
        <v>314</v>
      </c>
    </row>
    <row r="48" spans="1:7" s="17" customFormat="1" ht="38.25" x14ac:dyDescent="0.25">
      <c r="A48" s="24" t="s">
        <v>173</v>
      </c>
      <c r="B48" s="25">
        <v>1230609.25</v>
      </c>
      <c r="C48" s="26" t="s">
        <v>109</v>
      </c>
      <c r="D48" s="26" t="s">
        <v>195</v>
      </c>
      <c r="E48" s="26" t="s">
        <v>217</v>
      </c>
      <c r="F48" s="31" t="s">
        <v>264</v>
      </c>
      <c r="G48" s="27" t="s">
        <v>298</v>
      </c>
    </row>
    <row r="49" spans="1:7" s="17" customFormat="1" ht="38.25" x14ac:dyDescent="0.25">
      <c r="A49" s="24" t="s">
        <v>174</v>
      </c>
      <c r="B49" s="25">
        <v>1426209.37</v>
      </c>
      <c r="C49" s="26" t="s">
        <v>109</v>
      </c>
      <c r="D49" s="26" t="s">
        <v>195</v>
      </c>
      <c r="E49" s="26" t="s">
        <v>217</v>
      </c>
      <c r="F49" s="31" t="s">
        <v>265</v>
      </c>
      <c r="G49" s="27" t="s">
        <v>315</v>
      </c>
    </row>
    <row r="50" spans="1:7" s="17" customFormat="1" ht="38.25" x14ac:dyDescent="0.25">
      <c r="A50" s="24" t="s">
        <v>175</v>
      </c>
      <c r="B50" s="25">
        <v>2051793.57</v>
      </c>
      <c r="C50" s="26" t="s">
        <v>109</v>
      </c>
      <c r="D50" s="26" t="s">
        <v>195</v>
      </c>
      <c r="E50" s="26" t="s">
        <v>127</v>
      </c>
      <c r="F50" s="31" t="s">
        <v>266</v>
      </c>
      <c r="G50" s="27" t="s">
        <v>316</v>
      </c>
    </row>
    <row r="51" spans="1:7" s="17" customFormat="1" ht="38.25" x14ac:dyDescent="0.25">
      <c r="A51" s="24" t="s">
        <v>176</v>
      </c>
      <c r="B51" s="25">
        <v>1098699.52</v>
      </c>
      <c r="C51" s="26" t="s">
        <v>109</v>
      </c>
      <c r="D51" s="26" t="s">
        <v>87</v>
      </c>
      <c r="E51" s="26" t="s">
        <v>118</v>
      </c>
      <c r="F51" s="31" t="s">
        <v>267</v>
      </c>
      <c r="G51" s="27" t="s">
        <v>294</v>
      </c>
    </row>
    <row r="52" spans="1:7" s="17" customFormat="1" ht="38.25" x14ac:dyDescent="0.25">
      <c r="A52" s="24" t="s">
        <v>177</v>
      </c>
      <c r="B52" s="25">
        <v>1999128.69</v>
      </c>
      <c r="C52" s="26" t="s">
        <v>109</v>
      </c>
      <c r="D52" s="26" t="s">
        <v>87</v>
      </c>
      <c r="E52" s="26" t="s">
        <v>218</v>
      </c>
      <c r="F52" s="31" t="s">
        <v>268</v>
      </c>
      <c r="G52" s="27" t="s">
        <v>317</v>
      </c>
    </row>
    <row r="53" spans="1:7" s="17" customFormat="1" ht="25.5" x14ac:dyDescent="0.25">
      <c r="A53" s="24" t="s">
        <v>178</v>
      </c>
      <c r="B53" s="25">
        <v>990792.8</v>
      </c>
      <c r="C53" s="26" t="s">
        <v>109</v>
      </c>
      <c r="D53" s="26" t="s">
        <v>110</v>
      </c>
      <c r="E53" s="26" t="s">
        <v>219</v>
      </c>
      <c r="F53" s="31" t="s">
        <v>269</v>
      </c>
      <c r="G53" s="27" t="s">
        <v>318</v>
      </c>
    </row>
    <row r="54" spans="1:7" s="17" customFormat="1" ht="25.5" x14ac:dyDescent="0.25">
      <c r="A54" s="24" t="s">
        <v>179</v>
      </c>
      <c r="B54" s="25">
        <v>582927.89</v>
      </c>
      <c r="C54" s="26" t="s">
        <v>109</v>
      </c>
      <c r="D54" s="26" t="s">
        <v>87</v>
      </c>
      <c r="E54" s="26" t="s">
        <v>119</v>
      </c>
      <c r="F54" s="31" t="s">
        <v>270</v>
      </c>
      <c r="G54" s="27" t="s">
        <v>319</v>
      </c>
    </row>
    <row r="55" spans="1:7" s="17" customFormat="1" ht="38.25" x14ac:dyDescent="0.25">
      <c r="A55" s="24" t="s">
        <v>180</v>
      </c>
      <c r="B55" s="25">
        <v>354266.5</v>
      </c>
      <c r="C55" s="26" t="s">
        <v>109</v>
      </c>
      <c r="D55" s="26" t="s">
        <v>88</v>
      </c>
      <c r="E55" s="26" t="s">
        <v>220</v>
      </c>
      <c r="F55" s="31" t="s">
        <v>230</v>
      </c>
      <c r="G55" s="27" t="s">
        <v>320</v>
      </c>
    </row>
    <row r="56" spans="1:7" s="17" customFormat="1" ht="38.25" x14ac:dyDescent="0.25">
      <c r="A56" s="24" t="s">
        <v>181</v>
      </c>
      <c r="B56" s="25">
        <v>2379815.9900000002</v>
      </c>
      <c r="C56" s="26" t="s">
        <v>109</v>
      </c>
      <c r="D56" s="26" t="s">
        <v>111</v>
      </c>
      <c r="E56" s="26" t="s">
        <v>221</v>
      </c>
      <c r="F56" s="31" t="s">
        <v>271</v>
      </c>
      <c r="G56" s="27" t="s">
        <v>321</v>
      </c>
    </row>
    <row r="57" spans="1:7" s="17" customFormat="1" ht="51" x14ac:dyDescent="0.25">
      <c r="A57" s="24" t="s">
        <v>182</v>
      </c>
      <c r="B57" s="25">
        <v>1320074.82</v>
      </c>
      <c r="C57" s="26" t="s">
        <v>109</v>
      </c>
      <c r="D57" s="26" t="s">
        <v>111</v>
      </c>
      <c r="E57" s="26" t="s">
        <v>112</v>
      </c>
      <c r="F57" s="31" t="s">
        <v>238</v>
      </c>
      <c r="G57" s="27" t="s">
        <v>322</v>
      </c>
    </row>
    <row r="58" spans="1:7" s="17" customFormat="1" ht="38.25" x14ac:dyDescent="0.25">
      <c r="A58" s="24" t="s">
        <v>183</v>
      </c>
      <c r="B58" s="25">
        <v>582205.42000000004</v>
      </c>
      <c r="C58" s="26" t="s">
        <v>109</v>
      </c>
      <c r="D58" s="26" t="s">
        <v>111</v>
      </c>
      <c r="E58" s="26" t="s">
        <v>222</v>
      </c>
      <c r="F58" s="31" t="s">
        <v>272</v>
      </c>
      <c r="G58" s="27" t="s">
        <v>323</v>
      </c>
    </row>
    <row r="59" spans="1:7" s="17" customFormat="1" ht="51" x14ac:dyDescent="0.25">
      <c r="A59" s="24" t="s">
        <v>184</v>
      </c>
      <c r="B59" s="25">
        <v>573997.87</v>
      </c>
      <c r="C59" s="26" t="s">
        <v>109</v>
      </c>
      <c r="D59" s="26" t="s">
        <v>111</v>
      </c>
      <c r="E59" s="26" t="s">
        <v>223</v>
      </c>
      <c r="F59" s="31" t="s">
        <v>273</v>
      </c>
      <c r="G59" s="27" t="s">
        <v>324</v>
      </c>
    </row>
    <row r="60" spans="1:7" s="17" customFormat="1" ht="25.5" x14ac:dyDescent="0.25">
      <c r="A60" s="24" t="s">
        <v>185</v>
      </c>
      <c r="B60" s="25">
        <v>382922.17</v>
      </c>
      <c r="C60" s="26" t="s">
        <v>109</v>
      </c>
      <c r="D60" s="26" t="s">
        <v>111</v>
      </c>
      <c r="E60" s="26" t="s">
        <v>113</v>
      </c>
      <c r="F60" s="31" t="s">
        <v>273</v>
      </c>
      <c r="G60" s="27" t="s">
        <v>321</v>
      </c>
    </row>
    <row r="61" spans="1:7" s="17" customFormat="1" ht="38.25" x14ac:dyDescent="0.25">
      <c r="A61" s="24" t="s">
        <v>186</v>
      </c>
      <c r="B61" s="25">
        <v>3229205.02</v>
      </c>
      <c r="C61" s="26" t="s">
        <v>109</v>
      </c>
      <c r="D61" s="26" t="s">
        <v>195</v>
      </c>
      <c r="E61" s="26" t="s">
        <v>125</v>
      </c>
      <c r="F61" s="31" t="s">
        <v>274</v>
      </c>
      <c r="G61" s="27" t="s">
        <v>293</v>
      </c>
    </row>
    <row r="62" spans="1:7" s="17" customFormat="1" ht="38.25" x14ac:dyDescent="0.25">
      <c r="A62" s="24" t="s">
        <v>187</v>
      </c>
      <c r="B62" s="25">
        <v>1382752.43</v>
      </c>
      <c r="C62" s="26" t="s">
        <v>109</v>
      </c>
      <c r="D62" s="26" t="s">
        <v>195</v>
      </c>
      <c r="E62" s="26" t="s">
        <v>224</v>
      </c>
      <c r="F62" s="31" t="s">
        <v>275</v>
      </c>
      <c r="G62" s="27" t="s">
        <v>325</v>
      </c>
    </row>
    <row r="63" spans="1:7" s="17" customFormat="1" ht="38.25" x14ac:dyDescent="0.25">
      <c r="A63" s="24" t="s">
        <v>188</v>
      </c>
      <c r="B63" s="25">
        <v>999652.77</v>
      </c>
      <c r="C63" s="26" t="s">
        <v>109</v>
      </c>
      <c r="D63" s="26" t="s">
        <v>87</v>
      </c>
      <c r="E63" s="26" t="s">
        <v>225</v>
      </c>
      <c r="F63" s="31" t="s">
        <v>239</v>
      </c>
      <c r="G63" s="27" t="s">
        <v>326</v>
      </c>
    </row>
    <row r="64" spans="1:7" s="17" customFormat="1" ht="25.5" x14ac:dyDescent="0.25">
      <c r="A64" s="24" t="s">
        <v>189</v>
      </c>
      <c r="B64" s="25">
        <v>1564940.04</v>
      </c>
      <c r="C64" s="26" t="s">
        <v>109</v>
      </c>
      <c r="D64" s="26" t="s">
        <v>110</v>
      </c>
      <c r="E64" s="26" t="s">
        <v>226</v>
      </c>
      <c r="F64" s="31" t="s">
        <v>276</v>
      </c>
      <c r="G64" s="27" t="s">
        <v>294</v>
      </c>
    </row>
    <row r="65" spans="1:7" s="17" customFormat="1" ht="38.25" x14ac:dyDescent="0.25">
      <c r="A65" s="24" t="s">
        <v>190</v>
      </c>
      <c r="B65" s="25">
        <v>936319.6</v>
      </c>
      <c r="C65" s="26" t="s">
        <v>109</v>
      </c>
      <c r="D65" s="26" t="s">
        <v>88</v>
      </c>
      <c r="E65" s="26" t="s">
        <v>227</v>
      </c>
      <c r="F65" s="31" t="s">
        <v>277</v>
      </c>
      <c r="G65" s="27" t="s">
        <v>327</v>
      </c>
    </row>
    <row r="66" spans="1:7" s="17" customFormat="1" ht="38.25" x14ac:dyDescent="0.25">
      <c r="A66" s="24" t="s">
        <v>191</v>
      </c>
      <c r="B66" s="25">
        <v>4499274.8899999997</v>
      </c>
      <c r="C66" s="26" t="s">
        <v>109</v>
      </c>
      <c r="D66" s="26" t="s">
        <v>87</v>
      </c>
      <c r="E66" s="26" t="s">
        <v>215</v>
      </c>
      <c r="F66" s="31" t="s">
        <v>278</v>
      </c>
      <c r="G66" s="27" t="s">
        <v>328</v>
      </c>
    </row>
    <row r="67" spans="1:7" s="17" customFormat="1" ht="25.5" x14ac:dyDescent="0.25">
      <c r="A67" s="24" t="s">
        <v>129</v>
      </c>
      <c r="B67" s="25">
        <v>9335105.9700000007</v>
      </c>
      <c r="C67" s="26" t="s">
        <v>109</v>
      </c>
      <c r="D67" s="26" t="s">
        <v>194</v>
      </c>
      <c r="E67" s="26" t="s">
        <v>194</v>
      </c>
      <c r="F67" s="31" t="s">
        <v>279</v>
      </c>
      <c r="G67" s="27" t="s">
        <v>329</v>
      </c>
    </row>
    <row r="68" spans="1:7" s="17" customFormat="1" ht="25.5" x14ac:dyDescent="0.25">
      <c r="A68" s="24" t="s">
        <v>130</v>
      </c>
      <c r="B68" s="25">
        <v>2739724.34</v>
      </c>
      <c r="C68" s="26" t="s">
        <v>109</v>
      </c>
      <c r="D68" s="26" t="s">
        <v>194</v>
      </c>
      <c r="E68" s="26" t="s">
        <v>194</v>
      </c>
      <c r="F68" s="31" t="s">
        <v>280</v>
      </c>
      <c r="G68" s="27" t="s">
        <v>330</v>
      </c>
    </row>
    <row r="69" spans="1:7" s="17" customFormat="1" ht="25.5" x14ac:dyDescent="0.25">
      <c r="A69" s="24" t="s">
        <v>128</v>
      </c>
      <c r="B69" s="25">
        <v>6392504.4299999997</v>
      </c>
      <c r="C69" s="26" t="s">
        <v>109</v>
      </c>
      <c r="D69" s="26" t="s">
        <v>194</v>
      </c>
      <c r="E69" s="26" t="s">
        <v>194</v>
      </c>
      <c r="F69" s="31" t="s">
        <v>281</v>
      </c>
      <c r="G69" s="27" t="s">
        <v>331</v>
      </c>
    </row>
    <row r="70" spans="1:7" s="17" customFormat="1" ht="38.25" x14ac:dyDescent="0.25">
      <c r="A70" s="24" t="s">
        <v>192</v>
      </c>
      <c r="B70" s="25">
        <v>714663.23</v>
      </c>
      <c r="C70" s="26" t="s">
        <v>109</v>
      </c>
      <c r="D70" s="26" t="s">
        <v>195</v>
      </c>
      <c r="E70" s="26" t="s">
        <v>228</v>
      </c>
      <c r="F70" s="31" t="s">
        <v>282</v>
      </c>
      <c r="G70" s="27" t="s">
        <v>332</v>
      </c>
    </row>
    <row r="71" spans="1:7" ht="25.5" x14ac:dyDescent="0.25">
      <c r="A71" s="24" t="s">
        <v>193</v>
      </c>
      <c r="B71" s="25">
        <v>555681.5</v>
      </c>
      <c r="C71" s="26" t="s">
        <v>109</v>
      </c>
      <c r="D71" s="26" t="s">
        <v>195</v>
      </c>
      <c r="E71" s="26" t="s">
        <v>195</v>
      </c>
      <c r="F71" s="31" t="s">
        <v>283</v>
      </c>
      <c r="G71" s="27" t="s">
        <v>333</v>
      </c>
    </row>
    <row r="73" spans="1:7" ht="32.25" customHeight="1" x14ac:dyDescent="0.25">
      <c r="A73" s="48" t="s">
        <v>334</v>
      </c>
      <c r="B73" s="48"/>
      <c r="C73" s="48"/>
      <c r="D73" s="48"/>
      <c r="E73" s="48"/>
      <c r="F73" s="48"/>
      <c r="G73" s="48"/>
    </row>
    <row r="74" spans="1:7" x14ac:dyDescent="0.25">
      <c r="A74" s="32" t="s">
        <v>335</v>
      </c>
    </row>
  </sheetData>
  <mergeCells count="12">
    <mergeCell ref="A73:G73"/>
    <mergeCell ref="E8:F8"/>
    <mergeCell ref="A1:G1"/>
    <mergeCell ref="A2:G2"/>
    <mergeCell ref="A3:G3"/>
    <mergeCell ref="A4:G4"/>
    <mergeCell ref="A5:G5"/>
    <mergeCell ref="A10:A11"/>
    <mergeCell ref="B10:B11"/>
    <mergeCell ref="C10:E10"/>
    <mergeCell ref="F10:F11"/>
    <mergeCell ref="G10:G11"/>
  </mergeCells>
  <pageMargins left="0.70866141732283472" right="0.70866141732283472" top="0.35433070866141736" bottom="0.35433070866141736" header="0.31496062992125984" footer="0.31496062992125984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topLeftCell="A4" workbookViewId="0">
      <selection activeCell="B13" sqref="B13"/>
    </sheetView>
  </sheetViews>
  <sheetFormatPr baseColWidth="10" defaultColWidth="36.5703125" defaultRowHeight="12" x14ac:dyDescent="0.2"/>
  <cols>
    <col min="1" max="1" width="8.42578125" style="1" customWidth="1"/>
    <col min="2" max="2" width="42.28515625" style="3" customWidth="1"/>
    <col min="3" max="3" width="24.28515625" style="3" customWidth="1"/>
    <col min="4" max="4" width="18.7109375" style="1" customWidth="1"/>
    <col min="5" max="5" width="19.7109375" style="4" customWidth="1"/>
    <col min="6" max="6" width="18.28515625" style="1" customWidth="1"/>
    <col min="7" max="7" width="15.5703125" style="1" bestFit="1" customWidth="1"/>
    <col min="8" max="8" width="20.140625" style="1" customWidth="1"/>
    <col min="9" max="9" width="11.42578125" style="1" customWidth="1"/>
    <col min="10" max="10" width="17.42578125" style="1" customWidth="1"/>
    <col min="11" max="254" width="11.42578125" style="1" customWidth="1"/>
    <col min="255" max="255" width="36.5703125" style="1"/>
    <col min="256" max="256" width="36.5703125" style="1" customWidth="1"/>
    <col min="257" max="257" width="27.140625" style="1" customWidth="1"/>
    <col min="258" max="259" width="18.7109375" style="1" customWidth="1"/>
    <col min="260" max="260" width="25" style="1" customWidth="1"/>
    <col min="261" max="261" width="16.85546875" style="1" bestFit="1" customWidth="1"/>
    <col min="262" max="263" width="15.5703125" style="1" bestFit="1" customWidth="1"/>
    <col min="264" max="264" width="20.140625" style="1" customWidth="1"/>
    <col min="265" max="265" width="11.42578125" style="1" customWidth="1"/>
    <col min="266" max="266" width="17.42578125" style="1" customWidth="1"/>
    <col min="267" max="510" width="11.42578125" style="1" customWidth="1"/>
    <col min="511" max="511" width="36.5703125" style="1"/>
    <col min="512" max="512" width="36.5703125" style="1" customWidth="1"/>
    <col min="513" max="513" width="27.140625" style="1" customWidth="1"/>
    <col min="514" max="515" width="18.7109375" style="1" customWidth="1"/>
    <col min="516" max="516" width="25" style="1" customWidth="1"/>
    <col min="517" max="517" width="16.85546875" style="1" bestFit="1" customWidth="1"/>
    <col min="518" max="519" width="15.5703125" style="1" bestFit="1" customWidth="1"/>
    <col min="520" max="520" width="20.140625" style="1" customWidth="1"/>
    <col min="521" max="521" width="11.42578125" style="1" customWidth="1"/>
    <col min="522" max="522" width="17.42578125" style="1" customWidth="1"/>
    <col min="523" max="766" width="11.42578125" style="1" customWidth="1"/>
    <col min="767" max="767" width="36.5703125" style="1"/>
    <col min="768" max="768" width="36.5703125" style="1" customWidth="1"/>
    <col min="769" max="769" width="27.140625" style="1" customWidth="1"/>
    <col min="770" max="771" width="18.7109375" style="1" customWidth="1"/>
    <col min="772" max="772" width="25" style="1" customWidth="1"/>
    <col min="773" max="773" width="16.85546875" style="1" bestFit="1" customWidth="1"/>
    <col min="774" max="775" width="15.5703125" style="1" bestFit="1" customWidth="1"/>
    <col min="776" max="776" width="20.140625" style="1" customWidth="1"/>
    <col min="777" max="777" width="11.42578125" style="1" customWidth="1"/>
    <col min="778" max="778" width="17.42578125" style="1" customWidth="1"/>
    <col min="779" max="1022" width="11.42578125" style="1" customWidth="1"/>
    <col min="1023" max="1023" width="36.5703125" style="1"/>
    <col min="1024" max="1024" width="36.5703125" style="1" customWidth="1"/>
    <col min="1025" max="1025" width="27.140625" style="1" customWidth="1"/>
    <col min="1026" max="1027" width="18.7109375" style="1" customWidth="1"/>
    <col min="1028" max="1028" width="25" style="1" customWidth="1"/>
    <col min="1029" max="1029" width="16.85546875" style="1" bestFit="1" customWidth="1"/>
    <col min="1030" max="1031" width="15.5703125" style="1" bestFit="1" customWidth="1"/>
    <col min="1032" max="1032" width="20.140625" style="1" customWidth="1"/>
    <col min="1033" max="1033" width="11.42578125" style="1" customWidth="1"/>
    <col min="1034" max="1034" width="17.42578125" style="1" customWidth="1"/>
    <col min="1035" max="1278" width="11.42578125" style="1" customWidth="1"/>
    <col min="1279" max="1279" width="36.5703125" style="1"/>
    <col min="1280" max="1280" width="36.5703125" style="1" customWidth="1"/>
    <col min="1281" max="1281" width="27.140625" style="1" customWidth="1"/>
    <col min="1282" max="1283" width="18.7109375" style="1" customWidth="1"/>
    <col min="1284" max="1284" width="25" style="1" customWidth="1"/>
    <col min="1285" max="1285" width="16.85546875" style="1" bestFit="1" customWidth="1"/>
    <col min="1286" max="1287" width="15.5703125" style="1" bestFit="1" customWidth="1"/>
    <col min="1288" max="1288" width="20.140625" style="1" customWidth="1"/>
    <col min="1289" max="1289" width="11.42578125" style="1" customWidth="1"/>
    <col min="1290" max="1290" width="17.42578125" style="1" customWidth="1"/>
    <col min="1291" max="1534" width="11.42578125" style="1" customWidth="1"/>
    <col min="1535" max="1535" width="36.5703125" style="1"/>
    <col min="1536" max="1536" width="36.5703125" style="1" customWidth="1"/>
    <col min="1537" max="1537" width="27.140625" style="1" customWidth="1"/>
    <col min="1538" max="1539" width="18.7109375" style="1" customWidth="1"/>
    <col min="1540" max="1540" width="25" style="1" customWidth="1"/>
    <col min="1541" max="1541" width="16.85546875" style="1" bestFit="1" customWidth="1"/>
    <col min="1542" max="1543" width="15.5703125" style="1" bestFit="1" customWidth="1"/>
    <col min="1544" max="1544" width="20.140625" style="1" customWidth="1"/>
    <col min="1545" max="1545" width="11.42578125" style="1" customWidth="1"/>
    <col min="1546" max="1546" width="17.42578125" style="1" customWidth="1"/>
    <col min="1547" max="1790" width="11.42578125" style="1" customWidth="1"/>
    <col min="1791" max="1791" width="36.5703125" style="1"/>
    <col min="1792" max="1792" width="36.5703125" style="1" customWidth="1"/>
    <col min="1793" max="1793" width="27.140625" style="1" customWidth="1"/>
    <col min="1794" max="1795" width="18.7109375" style="1" customWidth="1"/>
    <col min="1796" max="1796" width="25" style="1" customWidth="1"/>
    <col min="1797" max="1797" width="16.85546875" style="1" bestFit="1" customWidth="1"/>
    <col min="1798" max="1799" width="15.5703125" style="1" bestFit="1" customWidth="1"/>
    <col min="1800" max="1800" width="20.140625" style="1" customWidth="1"/>
    <col min="1801" max="1801" width="11.42578125" style="1" customWidth="1"/>
    <col min="1802" max="1802" width="17.42578125" style="1" customWidth="1"/>
    <col min="1803" max="2046" width="11.42578125" style="1" customWidth="1"/>
    <col min="2047" max="2047" width="36.5703125" style="1"/>
    <col min="2048" max="2048" width="36.5703125" style="1" customWidth="1"/>
    <col min="2049" max="2049" width="27.140625" style="1" customWidth="1"/>
    <col min="2050" max="2051" width="18.7109375" style="1" customWidth="1"/>
    <col min="2052" max="2052" width="25" style="1" customWidth="1"/>
    <col min="2053" max="2053" width="16.85546875" style="1" bestFit="1" customWidth="1"/>
    <col min="2054" max="2055" width="15.5703125" style="1" bestFit="1" customWidth="1"/>
    <col min="2056" max="2056" width="20.140625" style="1" customWidth="1"/>
    <col min="2057" max="2057" width="11.42578125" style="1" customWidth="1"/>
    <col min="2058" max="2058" width="17.42578125" style="1" customWidth="1"/>
    <col min="2059" max="2302" width="11.42578125" style="1" customWidth="1"/>
    <col min="2303" max="2303" width="36.5703125" style="1"/>
    <col min="2304" max="2304" width="36.5703125" style="1" customWidth="1"/>
    <col min="2305" max="2305" width="27.140625" style="1" customWidth="1"/>
    <col min="2306" max="2307" width="18.7109375" style="1" customWidth="1"/>
    <col min="2308" max="2308" width="25" style="1" customWidth="1"/>
    <col min="2309" max="2309" width="16.85546875" style="1" bestFit="1" customWidth="1"/>
    <col min="2310" max="2311" width="15.5703125" style="1" bestFit="1" customWidth="1"/>
    <col min="2312" max="2312" width="20.140625" style="1" customWidth="1"/>
    <col min="2313" max="2313" width="11.42578125" style="1" customWidth="1"/>
    <col min="2314" max="2314" width="17.42578125" style="1" customWidth="1"/>
    <col min="2315" max="2558" width="11.42578125" style="1" customWidth="1"/>
    <col min="2559" max="2559" width="36.5703125" style="1"/>
    <col min="2560" max="2560" width="36.5703125" style="1" customWidth="1"/>
    <col min="2561" max="2561" width="27.140625" style="1" customWidth="1"/>
    <col min="2562" max="2563" width="18.7109375" style="1" customWidth="1"/>
    <col min="2564" max="2564" width="25" style="1" customWidth="1"/>
    <col min="2565" max="2565" width="16.85546875" style="1" bestFit="1" customWidth="1"/>
    <col min="2566" max="2567" width="15.5703125" style="1" bestFit="1" customWidth="1"/>
    <col min="2568" max="2568" width="20.140625" style="1" customWidth="1"/>
    <col min="2569" max="2569" width="11.42578125" style="1" customWidth="1"/>
    <col min="2570" max="2570" width="17.42578125" style="1" customWidth="1"/>
    <col min="2571" max="2814" width="11.42578125" style="1" customWidth="1"/>
    <col min="2815" max="2815" width="36.5703125" style="1"/>
    <col min="2816" max="2816" width="36.5703125" style="1" customWidth="1"/>
    <col min="2817" max="2817" width="27.140625" style="1" customWidth="1"/>
    <col min="2818" max="2819" width="18.7109375" style="1" customWidth="1"/>
    <col min="2820" max="2820" width="25" style="1" customWidth="1"/>
    <col min="2821" max="2821" width="16.85546875" style="1" bestFit="1" customWidth="1"/>
    <col min="2822" max="2823" width="15.5703125" style="1" bestFit="1" customWidth="1"/>
    <col min="2824" max="2824" width="20.140625" style="1" customWidth="1"/>
    <col min="2825" max="2825" width="11.42578125" style="1" customWidth="1"/>
    <col min="2826" max="2826" width="17.42578125" style="1" customWidth="1"/>
    <col min="2827" max="3070" width="11.42578125" style="1" customWidth="1"/>
    <col min="3071" max="3071" width="36.5703125" style="1"/>
    <col min="3072" max="3072" width="36.5703125" style="1" customWidth="1"/>
    <col min="3073" max="3073" width="27.140625" style="1" customWidth="1"/>
    <col min="3074" max="3075" width="18.7109375" style="1" customWidth="1"/>
    <col min="3076" max="3076" width="25" style="1" customWidth="1"/>
    <col min="3077" max="3077" width="16.85546875" style="1" bestFit="1" customWidth="1"/>
    <col min="3078" max="3079" width="15.5703125" style="1" bestFit="1" customWidth="1"/>
    <col min="3080" max="3080" width="20.140625" style="1" customWidth="1"/>
    <col min="3081" max="3081" width="11.42578125" style="1" customWidth="1"/>
    <col min="3082" max="3082" width="17.42578125" style="1" customWidth="1"/>
    <col min="3083" max="3326" width="11.42578125" style="1" customWidth="1"/>
    <col min="3327" max="3327" width="36.5703125" style="1"/>
    <col min="3328" max="3328" width="36.5703125" style="1" customWidth="1"/>
    <col min="3329" max="3329" width="27.140625" style="1" customWidth="1"/>
    <col min="3330" max="3331" width="18.7109375" style="1" customWidth="1"/>
    <col min="3332" max="3332" width="25" style="1" customWidth="1"/>
    <col min="3333" max="3333" width="16.85546875" style="1" bestFit="1" customWidth="1"/>
    <col min="3334" max="3335" width="15.5703125" style="1" bestFit="1" customWidth="1"/>
    <col min="3336" max="3336" width="20.140625" style="1" customWidth="1"/>
    <col min="3337" max="3337" width="11.42578125" style="1" customWidth="1"/>
    <col min="3338" max="3338" width="17.42578125" style="1" customWidth="1"/>
    <col min="3339" max="3582" width="11.42578125" style="1" customWidth="1"/>
    <col min="3583" max="3583" width="36.5703125" style="1"/>
    <col min="3584" max="3584" width="36.5703125" style="1" customWidth="1"/>
    <col min="3585" max="3585" width="27.140625" style="1" customWidth="1"/>
    <col min="3586" max="3587" width="18.7109375" style="1" customWidth="1"/>
    <col min="3588" max="3588" width="25" style="1" customWidth="1"/>
    <col min="3589" max="3589" width="16.85546875" style="1" bestFit="1" customWidth="1"/>
    <col min="3590" max="3591" width="15.5703125" style="1" bestFit="1" customWidth="1"/>
    <col min="3592" max="3592" width="20.140625" style="1" customWidth="1"/>
    <col min="3593" max="3593" width="11.42578125" style="1" customWidth="1"/>
    <col min="3594" max="3594" width="17.42578125" style="1" customWidth="1"/>
    <col min="3595" max="3838" width="11.42578125" style="1" customWidth="1"/>
    <col min="3839" max="3839" width="36.5703125" style="1"/>
    <col min="3840" max="3840" width="36.5703125" style="1" customWidth="1"/>
    <col min="3841" max="3841" width="27.140625" style="1" customWidth="1"/>
    <col min="3842" max="3843" width="18.7109375" style="1" customWidth="1"/>
    <col min="3844" max="3844" width="25" style="1" customWidth="1"/>
    <col min="3845" max="3845" width="16.85546875" style="1" bestFit="1" customWidth="1"/>
    <col min="3846" max="3847" width="15.5703125" style="1" bestFit="1" customWidth="1"/>
    <col min="3848" max="3848" width="20.140625" style="1" customWidth="1"/>
    <col min="3849" max="3849" width="11.42578125" style="1" customWidth="1"/>
    <col min="3850" max="3850" width="17.42578125" style="1" customWidth="1"/>
    <col min="3851" max="4094" width="11.42578125" style="1" customWidth="1"/>
    <col min="4095" max="4095" width="36.5703125" style="1"/>
    <col min="4096" max="4096" width="36.5703125" style="1" customWidth="1"/>
    <col min="4097" max="4097" width="27.140625" style="1" customWidth="1"/>
    <col min="4098" max="4099" width="18.7109375" style="1" customWidth="1"/>
    <col min="4100" max="4100" width="25" style="1" customWidth="1"/>
    <col min="4101" max="4101" width="16.85546875" style="1" bestFit="1" customWidth="1"/>
    <col min="4102" max="4103" width="15.5703125" style="1" bestFit="1" customWidth="1"/>
    <col min="4104" max="4104" width="20.140625" style="1" customWidth="1"/>
    <col min="4105" max="4105" width="11.42578125" style="1" customWidth="1"/>
    <col min="4106" max="4106" width="17.42578125" style="1" customWidth="1"/>
    <col min="4107" max="4350" width="11.42578125" style="1" customWidth="1"/>
    <col min="4351" max="4351" width="36.5703125" style="1"/>
    <col min="4352" max="4352" width="36.5703125" style="1" customWidth="1"/>
    <col min="4353" max="4353" width="27.140625" style="1" customWidth="1"/>
    <col min="4354" max="4355" width="18.7109375" style="1" customWidth="1"/>
    <col min="4356" max="4356" width="25" style="1" customWidth="1"/>
    <col min="4357" max="4357" width="16.85546875" style="1" bestFit="1" customWidth="1"/>
    <col min="4358" max="4359" width="15.5703125" style="1" bestFit="1" customWidth="1"/>
    <col min="4360" max="4360" width="20.140625" style="1" customWidth="1"/>
    <col min="4361" max="4361" width="11.42578125" style="1" customWidth="1"/>
    <col min="4362" max="4362" width="17.42578125" style="1" customWidth="1"/>
    <col min="4363" max="4606" width="11.42578125" style="1" customWidth="1"/>
    <col min="4607" max="4607" width="36.5703125" style="1"/>
    <col min="4608" max="4608" width="36.5703125" style="1" customWidth="1"/>
    <col min="4609" max="4609" width="27.140625" style="1" customWidth="1"/>
    <col min="4610" max="4611" width="18.7109375" style="1" customWidth="1"/>
    <col min="4612" max="4612" width="25" style="1" customWidth="1"/>
    <col min="4613" max="4613" width="16.85546875" style="1" bestFit="1" customWidth="1"/>
    <col min="4614" max="4615" width="15.5703125" style="1" bestFit="1" customWidth="1"/>
    <col min="4616" max="4616" width="20.140625" style="1" customWidth="1"/>
    <col min="4617" max="4617" width="11.42578125" style="1" customWidth="1"/>
    <col min="4618" max="4618" width="17.42578125" style="1" customWidth="1"/>
    <col min="4619" max="4862" width="11.42578125" style="1" customWidth="1"/>
    <col min="4863" max="4863" width="36.5703125" style="1"/>
    <col min="4864" max="4864" width="36.5703125" style="1" customWidth="1"/>
    <col min="4865" max="4865" width="27.140625" style="1" customWidth="1"/>
    <col min="4866" max="4867" width="18.7109375" style="1" customWidth="1"/>
    <col min="4868" max="4868" width="25" style="1" customWidth="1"/>
    <col min="4869" max="4869" width="16.85546875" style="1" bestFit="1" customWidth="1"/>
    <col min="4870" max="4871" width="15.5703125" style="1" bestFit="1" customWidth="1"/>
    <col min="4872" max="4872" width="20.140625" style="1" customWidth="1"/>
    <col min="4873" max="4873" width="11.42578125" style="1" customWidth="1"/>
    <col min="4874" max="4874" width="17.42578125" style="1" customWidth="1"/>
    <col min="4875" max="5118" width="11.42578125" style="1" customWidth="1"/>
    <col min="5119" max="5119" width="36.5703125" style="1"/>
    <col min="5120" max="5120" width="36.5703125" style="1" customWidth="1"/>
    <col min="5121" max="5121" width="27.140625" style="1" customWidth="1"/>
    <col min="5122" max="5123" width="18.7109375" style="1" customWidth="1"/>
    <col min="5124" max="5124" width="25" style="1" customWidth="1"/>
    <col min="5125" max="5125" width="16.85546875" style="1" bestFit="1" customWidth="1"/>
    <col min="5126" max="5127" width="15.5703125" style="1" bestFit="1" customWidth="1"/>
    <col min="5128" max="5128" width="20.140625" style="1" customWidth="1"/>
    <col min="5129" max="5129" width="11.42578125" style="1" customWidth="1"/>
    <col min="5130" max="5130" width="17.42578125" style="1" customWidth="1"/>
    <col min="5131" max="5374" width="11.42578125" style="1" customWidth="1"/>
    <col min="5375" max="5375" width="36.5703125" style="1"/>
    <col min="5376" max="5376" width="36.5703125" style="1" customWidth="1"/>
    <col min="5377" max="5377" width="27.140625" style="1" customWidth="1"/>
    <col min="5378" max="5379" width="18.7109375" style="1" customWidth="1"/>
    <col min="5380" max="5380" width="25" style="1" customWidth="1"/>
    <col min="5381" max="5381" width="16.85546875" style="1" bestFit="1" customWidth="1"/>
    <col min="5382" max="5383" width="15.5703125" style="1" bestFit="1" customWidth="1"/>
    <col min="5384" max="5384" width="20.140625" style="1" customWidth="1"/>
    <col min="5385" max="5385" width="11.42578125" style="1" customWidth="1"/>
    <col min="5386" max="5386" width="17.42578125" style="1" customWidth="1"/>
    <col min="5387" max="5630" width="11.42578125" style="1" customWidth="1"/>
    <col min="5631" max="5631" width="36.5703125" style="1"/>
    <col min="5632" max="5632" width="36.5703125" style="1" customWidth="1"/>
    <col min="5633" max="5633" width="27.140625" style="1" customWidth="1"/>
    <col min="5634" max="5635" width="18.7109375" style="1" customWidth="1"/>
    <col min="5636" max="5636" width="25" style="1" customWidth="1"/>
    <col min="5637" max="5637" width="16.85546875" style="1" bestFit="1" customWidth="1"/>
    <col min="5638" max="5639" width="15.5703125" style="1" bestFit="1" customWidth="1"/>
    <col min="5640" max="5640" width="20.140625" style="1" customWidth="1"/>
    <col min="5641" max="5641" width="11.42578125" style="1" customWidth="1"/>
    <col min="5642" max="5642" width="17.42578125" style="1" customWidth="1"/>
    <col min="5643" max="5886" width="11.42578125" style="1" customWidth="1"/>
    <col min="5887" max="5887" width="36.5703125" style="1"/>
    <col min="5888" max="5888" width="36.5703125" style="1" customWidth="1"/>
    <col min="5889" max="5889" width="27.140625" style="1" customWidth="1"/>
    <col min="5890" max="5891" width="18.7109375" style="1" customWidth="1"/>
    <col min="5892" max="5892" width="25" style="1" customWidth="1"/>
    <col min="5893" max="5893" width="16.85546875" style="1" bestFit="1" customWidth="1"/>
    <col min="5894" max="5895" width="15.5703125" style="1" bestFit="1" customWidth="1"/>
    <col min="5896" max="5896" width="20.140625" style="1" customWidth="1"/>
    <col min="5897" max="5897" width="11.42578125" style="1" customWidth="1"/>
    <col min="5898" max="5898" width="17.42578125" style="1" customWidth="1"/>
    <col min="5899" max="6142" width="11.42578125" style="1" customWidth="1"/>
    <col min="6143" max="6143" width="36.5703125" style="1"/>
    <col min="6144" max="6144" width="36.5703125" style="1" customWidth="1"/>
    <col min="6145" max="6145" width="27.140625" style="1" customWidth="1"/>
    <col min="6146" max="6147" width="18.7109375" style="1" customWidth="1"/>
    <col min="6148" max="6148" width="25" style="1" customWidth="1"/>
    <col min="6149" max="6149" width="16.85546875" style="1" bestFit="1" customWidth="1"/>
    <col min="6150" max="6151" width="15.5703125" style="1" bestFit="1" customWidth="1"/>
    <col min="6152" max="6152" width="20.140625" style="1" customWidth="1"/>
    <col min="6153" max="6153" width="11.42578125" style="1" customWidth="1"/>
    <col min="6154" max="6154" width="17.42578125" style="1" customWidth="1"/>
    <col min="6155" max="6398" width="11.42578125" style="1" customWidth="1"/>
    <col min="6399" max="6399" width="36.5703125" style="1"/>
    <col min="6400" max="6400" width="36.5703125" style="1" customWidth="1"/>
    <col min="6401" max="6401" width="27.140625" style="1" customWidth="1"/>
    <col min="6402" max="6403" width="18.7109375" style="1" customWidth="1"/>
    <col min="6404" max="6404" width="25" style="1" customWidth="1"/>
    <col min="6405" max="6405" width="16.85546875" style="1" bestFit="1" customWidth="1"/>
    <col min="6406" max="6407" width="15.5703125" style="1" bestFit="1" customWidth="1"/>
    <col min="6408" max="6408" width="20.140625" style="1" customWidth="1"/>
    <col min="6409" max="6409" width="11.42578125" style="1" customWidth="1"/>
    <col min="6410" max="6410" width="17.42578125" style="1" customWidth="1"/>
    <col min="6411" max="6654" width="11.42578125" style="1" customWidth="1"/>
    <col min="6655" max="6655" width="36.5703125" style="1"/>
    <col min="6656" max="6656" width="36.5703125" style="1" customWidth="1"/>
    <col min="6657" max="6657" width="27.140625" style="1" customWidth="1"/>
    <col min="6658" max="6659" width="18.7109375" style="1" customWidth="1"/>
    <col min="6660" max="6660" width="25" style="1" customWidth="1"/>
    <col min="6661" max="6661" width="16.85546875" style="1" bestFit="1" customWidth="1"/>
    <col min="6662" max="6663" width="15.5703125" style="1" bestFit="1" customWidth="1"/>
    <col min="6664" max="6664" width="20.140625" style="1" customWidth="1"/>
    <col min="6665" max="6665" width="11.42578125" style="1" customWidth="1"/>
    <col min="6666" max="6666" width="17.42578125" style="1" customWidth="1"/>
    <col min="6667" max="6910" width="11.42578125" style="1" customWidth="1"/>
    <col min="6911" max="6911" width="36.5703125" style="1"/>
    <col min="6912" max="6912" width="36.5703125" style="1" customWidth="1"/>
    <col min="6913" max="6913" width="27.140625" style="1" customWidth="1"/>
    <col min="6914" max="6915" width="18.7109375" style="1" customWidth="1"/>
    <col min="6916" max="6916" width="25" style="1" customWidth="1"/>
    <col min="6917" max="6917" width="16.85546875" style="1" bestFit="1" customWidth="1"/>
    <col min="6918" max="6919" width="15.5703125" style="1" bestFit="1" customWidth="1"/>
    <col min="6920" max="6920" width="20.140625" style="1" customWidth="1"/>
    <col min="6921" max="6921" width="11.42578125" style="1" customWidth="1"/>
    <col min="6922" max="6922" width="17.42578125" style="1" customWidth="1"/>
    <col min="6923" max="7166" width="11.42578125" style="1" customWidth="1"/>
    <col min="7167" max="7167" width="36.5703125" style="1"/>
    <col min="7168" max="7168" width="36.5703125" style="1" customWidth="1"/>
    <col min="7169" max="7169" width="27.140625" style="1" customWidth="1"/>
    <col min="7170" max="7171" width="18.7109375" style="1" customWidth="1"/>
    <col min="7172" max="7172" width="25" style="1" customWidth="1"/>
    <col min="7173" max="7173" width="16.85546875" style="1" bestFit="1" customWidth="1"/>
    <col min="7174" max="7175" width="15.5703125" style="1" bestFit="1" customWidth="1"/>
    <col min="7176" max="7176" width="20.140625" style="1" customWidth="1"/>
    <col min="7177" max="7177" width="11.42578125" style="1" customWidth="1"/>
    <col min="7178" max="7178" width="17.42578125" style="1" customWidth="1"/>
    <col min="7179" max="7422" width="11.42578125" style="1" customWidth="1"/>
    <col min="7423" max="7423" width="36.5703125" style="1"/>
    <col min="7424" max="7424" width="36.5703125" style="1" customWidth="1"/>
    <col min="7425" max="7425" width="27.140625" style="1" customWidth="1"/>
    <col min="7426" max="7427" width="18.7109375" style="1" customWidth="1"/>
    <col min="7428" max="7428" width="25" style="1" customWidth="1"/>
    <col min="7429" max="7429" width="16.85546875" style="1" bestFit="1" customWidth="1"/>
    <col min="7430" max="7431" width="15.5703125" style="1" bestFit="1" customWidth="1"/>
    <col min="7432" max="7432" width="20.140625" style="1" customWidth="1"/>
    <col min="7433" max="7433" width="11.42578125" style="1" customWidth="1"/>
    <col min="7434" max="7434" width="17.42578125" style="1" customWidth="1"/>
    <col min="7435" max="7678" width="11.42578125" style="1" customWidth="1"/>
    <col min="7679" max="7679" width="36.5703125" style="1"/>
    <col min="7680" max="7680" width="36.5703125" style="1" customWidth="1"/>
    <col min="7681" max="7681" width="27.140625" style="1" customWidth="1"/>
    <col min="7682" max="7683" width="18.7109375" style="1" customWidth="1"/>
    <col min="7684" max="7684" width="25" style="1" customWidth="1"/>
    <col min="7685" max="7685" width="16.85546875" style="1" bestFit="1" customWidth="1"/>
    <col min="7686" max="7687" width="15.5703125" style="1" bestFit="1" customWidth="1"/>
    <col min="7688" max="7688" width="20.140625" style="1" customWidth="1"/>
    <col min="7689" max="7689" width="11.42578125" style="1" customWidth="1"/>
    <col min="7690" max="7690" width="17.42578125" style="1" customWidth="1"/>
    <col min="7691" max="7934" width="11.42578125" style="1" customWidth="1"/>
    <col min="7935" max="7935" width="36.5703125" style="1"/>
    <col min="7936" max="7936" width="36.5703125" style="1" customWidth="1"/>
    <col min="7937" max="7937" width="27.140625" style="1" customWidth="1"/>
    <col min="7938" max="7939" width="18.7109375" style="1" customWidth="1"/>
    <col min="7940" max="7940" width="25" style="1" customWidth="1"/>
    <col min="7941" max="7941" width="16.85546875" style="1" bestFit="1" customWidth="1"/>
    <col min="7942" max="7943" width="15.5703125" style="1" bestFit="1" customWidth="1"/>
    <col min="7944" max="7944" width="20.140625" style="1" customWidth="1"/>
    <col min="7945" max="7945" width="11.42578125" style="1" customWidth="1"/>
    <col min="7946" max="7946" width="17.42578125" style="1" customWidth="1"/>
    <col min="7947" max="8190" width="11.42578125" style="1" customWidth="1"/>
    <col min="8191" max="8191" width="36.5703125" style="1"/>
    <col min="8192" max="8192" width="36.5703125" style="1" customWidth="1"/>
    <col min="8193" max="8193" width="27.140625" style="1" customWidth="1"/>
    <col min="8194" max="8195" width="18.7109375" style="1" customWidth="1"/>
    <col min="8196" max="8196" width="25" style="1" customWidth="1"/>
    <col min="8197" max="8197" width="16.85546875" style="1" bestFit="1" customWidth="1"/>
    <col min="8198" max="8199" width="15.5703125" style="1" bestFit="1" customWidth="1"/>
    <col min="8200" max="8200" width="20.140625" style="1" customWidth="1"/>
    <col min="8201" max="8201" width="11.42578125" style="1" customWidth="1"/>
    <col min="8202" max="8202" width="17.42578125" style="1" customWidth="1"/>
    <col min="8203" max="8446" width="11.42578125" style="1" customWidth="1"/>
    <col min="8447" max="8447" width="36.5703125" style="1"/>
    <col min="8448" max="8448" width="36.5703125" style="1" customWidth="1"/>
    <col min="8449" max="8449" width="27.140625" style="1" customWidth="1"/>
    <col min="8450" max="8451" width="18.7109375" style="1" customWidth="1"/>
    <col min="8452" max="8452" width="25" style="1" customWidth="1"/>
    <col min="8453" max="8453" width="16.85546875" style="1" bestFit="1" customWidth="1"/>
    <col min="8454" max="8455" width="15.5703125" style="1" bestFit="1" customWidth="1"/>
    <col min="8456" max="8456" width="20.140625" style="1" customWidth="1"/>
    <col min="8457" max="8457" width="11.42578125" style="1" customWidth="1"/>
    <col min="8458" max="8458" width="17.42578125" style="1" customWidth="1"/>
    <col min="8459" max="8702" width="11.42578125" style="1" customWidth="1"/>
    <col min="8703" max="8703" width="36.5703125" style="1"/>
    <col min="8704" max="8704" width="36.5703125" style="1" customWidth="1"/>
    <col min="8705" max="8705" width="27.140625" style="1" customWidth="1"/>
    <col min="8706" max="8707" width="18.7109375" style="1" customWidth="1"/>
    <col min="8708" max="8708" width="25" style="1" customWidth="1"/>
    <col min="8709" max="8709" width="16.85546875" style="1" bestFit="1" customWidth="1"/>
    <col min="8710" max="8711" width="15.5703125" style="1" bestFit="1" customWidth="1"/>
    <col min="8712" max="8712" width="20.140625" style="1" customWidth="1"/>
    <col min="8713" max="8713" width="11.42578125" style="1" customWidth="1"/>
    <col min="8714" max="8714" width="17.42578125" style="1" customWidth="1"/>
    <col min="8715" max="8958" width="11.42578125" style="1" customWidth="1"/>
    <col min="8959" max="8959" width="36.5703125" style="1"/>
    <col min="8960" max="8960" width="36.5703125" style="1" customWidth="1"/>
    <col min="8961" max="8961" width="27.140625" style="1" customWidth="1"/>
    <col min="8962" max="8963" width="18.7109375" style="1" customWidth="1"/>
    <col min="8964" max="8964" width="25" style="1" customWidth="1"/>
    <col min="8965" max="8965" width="16.85546875" style="1" bestFit="1" customWidth="1"/>
    <col min="8966" max="8967" width="15.5703125" style="1" bestFit="1" customWidth="1"/>
    <col min="8968" max="8968" width="20.140625" style="1" customWidth="1"/>
    <col min="8969" max="8969" width="11.42578125" style="1" customWidth="1"/>
    <col min="8970" max="8970" width="17.42578125" style="1" customWidth="1"/>
    <col min="8971" max="9214" width="11.42578125" style="1" customWidth="1"/>
    <col min="9215" max="9215" width="36.5703125" style="1"/>
    <col min="9216" max="9216" width="36.5703125" style="1" customWidth="1"/>
    <col min="9217" max="9217" width="27.140625" style="1" customWidth="1"/>
    <col min="9218" max="9219" width="18.7109375" style="1" customWidth="1"/>
    <col min="9220" max="9220" width="25" style="1" customWidth="1"/>
    <col min="9221" max="9221" width="16.85546875" style="1" bestFit="1" customWidth="1"/>
    <col min="9222" max="9223" width="15.5703125" style="1" bestFit="1" customWidth="1"/>
    <col min="9224" max="9224" width="20.140625" style="1" customWidth="1"/>
    <col min="9225" max="9225" width="11.42578125" style="1" customWidth="1"/>
    <col min="9226" max="9226" width="17.42578125" style="1" customWidth="1"/>
    <col min="9227" max="9470" width="11.42578125" style="1" customWidth="1"/>
    <col min="9471" max="9471" width="36.5703125" style="1"/>
    <col min="9472" max="9472" width="36.5703125" style="1" customWidth="1"/>
    <col min="9473" max="9473" width="27.140625" style="1" customWidth="1"/>
    <col min="9474" max="9475" width="18.7109375" style="1" customWidth="1"/>
    <col min="9476" max="9476" width="25" style="1" customWidth="1"/>
    <col min="9477" max="9477" width="16.85546875" style="1" bestFit="1" customWidth="1"/>
    <col min="9478" max="9479" width="15.5703125" style="1" bestFit="1" customWidth="1"/>
    <col min="9480" max="9480" width="20.140625" style="1" customWidth="1"/>
    <col min="9481" max="9481" width="11.42578125" style="1" customWidth="1"/>
    <col min="9482" max="9482" width="17.42578125" style="1" customWidth="1"/>
    <col min="9483" max="9726" width="11.42578125" style="1" customWidth="1"/>
    <col min="9727" max="9727" width="36.5703125" style="1"/>
    <col min="9728" max="9728" width="36.5703125" style="1" customWidth="1"/>
    <col min="9729" max="9729" width="27.140625" style="1" customWidth="1"/>
    <col min="9730" max="9731" width="18.7109375" style="1" customWidth="1"/>
    <col min="9732" max="9732" width="25" style="1" customWidth="1"/>
    <col min="9733" max="9733" width="16.85546875" style="1" bestFit="1" customWidth="1"/>
    <col min="9734" max="9735" width="15.5703125" style="1" bestFit="1" customWidth="1"/>
    <col min="9736" max="9736" width="20.140625" style="1" customWidth="1"/>
    <col min="9737" max="9737" width="11.42578125" style="1" customWidth="1"/>
    <col min="9738" max="9738" width="17.42578125" style="1" customWidth="1"/>
    <col min="9739" max="9982" width="11.42578125" style="1" customWidth="1"/>
    <col min="9983" max="9983" width="36.5703125" style="1"/>
    <col min="9984" max="9984" width="36.5703125" style="1" customWidth="1"/>
    <col min="9985" max="9985" width="27.140625" style="1" customWidth="1"/>
    <col min="9986" max="9987" width="18.7109375" style="1" customWidth="1"/>
    <col min="9988" max="9988" width="25" style="1" customWidth="1"/>
    <col min="9989" max="9989" width="16.85546875" style="1" bestFit="1" customWidth="1"/>
    <col min="9990" max="9991" width="15.5703125" style="1" bestFit="1" customWidth="1"/>
    <col min="9992" max="9992" width="20.140625" style="1" customWidth="1"/>
    <col min="9993" max="9993" width="11.42578125" style="1" customWidth="1"/>
    <col min="9994" max="9994" width="17.42578125" style="1" customWidth="1"/>
    <col min="9995" max="10238" width="11.42578125" style="1" customWidth="1"/>
    <col min="10239" max="10239" width="36.5703125" style="1"/>
    <col min="10240" max="10240" width="36.5703125" style="1" customWidth="1"/>
    <col min="10241" max="10241" width="27.140625" style="1" customWidth="1"/>
    <col min="10242" max="10243" width="18.7109375" style="1" customWidth="1"/>
    <col min="10244" max="10244" width="25" style="1" customWidth="1"/>
    <col min="10245" max="10245" width="16.85546875" style="1" bestFit="1" customWidth="1"/>
    <col min="10246" max="10247" width="15.5703125" style="1" bestFit="1" customWidth="1"/>
    <col min="10248" max="10248" width="20.140625" style="1" customWidth="1"/>
    <col min="10249" max="10249" width="11.42578125" style="1" customWidth="1"/>
    <col min="10250" max="10250" width="17.42578125" style="1" customWidth="1"/>
    <col min="10251" max="10494" width="11.42578125" style="1" customWidth="1"/>
    <col min="10495" max="10495" width="36.5703125" style="1"/>
    <col min="10496" max="10496" width="36.5703125" style="1" customWidth="1"/>
    <col min="10497" max="10497" width="27.140625" style="1" customWidth="1"/>
    <col min="10498" max="10499" width="18.7109375" style="1" customWidth="1"/>
    <col min="10500" max="10500" width="25" style="1" customWidth="1"/>
    <col min="10501" max="10501" width="16.85546875" style="1" bestFit="1" customWidth="1"/>
    <col min="10502" max="10503" width="15.5703125" style="1" bestFit="1" customWidth="1"/>
    <col min="10504" max="10504" width="20.140625" style="1" customWidth="1"/>
    <col min="10505" max="10505" width="11.42578125" style="1" customWidth="1"/>
    <col min="10506" max="10506" width="17.42578125" style="1" customWidth="1"/>
    <col min="10507" max="10750" width="11.42578125" style="1" customWidth="1"/>
    <col min="10751" max="10751" width="36.5703125" style="1"/>
    <col min="10752" max="10752" width="36.5703125" style="1" customWidth="1"/>
    <col min="10753" max="10753" width="27.140625" style="1" customWidth="1"/>
    <col min="10754" max="10755" width="18.7109375" style="1" customWidth="1"/>
    <col min="10756" max="10756" width="25" style="1" customWidth="1"/>
    <col min="10757" max="10757" width="16.85546875" style="1" bestFit="1" customWidth="1"/>
    <col min="10758" max="10759" width="15.5703125" style="1" bestFit="1" customWidth="1"/>
    <col min="10760" max="10760" width="20.140625" style="1" customWidth="1"/>
    <col min="10761" max="10761" width="11.42578125" style="1" customWidth="1"/>
    <col min="10762" max="10762" width="17.42578125" style="1" customWidth="1"/>
    <col min="10763" max="11006" width="11.42578125" style="1" customWidth="1"/>
    <col min="11007" max="11007" width="36.5703125" style="1"/>
    <col min="11008" max="11008" width="36.5703125" style="1" customWidth="1"/>
    <col min="11009" max="11009" width="27.140625" style="1" customWidth="1"/>
    <col min="11010" max="11011" width="18.7109375" style="1" customWidth="1"/>
    <col min="11012" max="11012" width="25" style="1" customWidth="1"/>
    <col min="11013" max="11013" width="16.85546875" style="1" bestFit="1" customWidth="1"/>
    <col min="11014" max="11015" width="15.5703125" style="1" bestFit="1" customWidth="1"/>
    <col min="11016" max="11016" width="20.140625" style="1" customWidth="1"/>
    <col min="11017" max="11017" width="11.42578125" style="1" customWidth="1"/>
    <col min="11018" max="11018" width="17.42578125" style="1" customWidth="1"/>
    <col min="11019" max="11262" width="11.42578125" style="1" customWidth="1"/>
    <col min="11263" max="11263" width="36.5703125" style="1"/>
    <col min="11264" max="11264" width="36.5703125" style="1" customWidth="1"/>
    <col min="11265" max="11265" width="27.140625" style="1" customWidth="1"/>
    <col min="11266" max="11267" width="18.7109375" style="1" customWidth="1"/>
    <col min="11268" max="11268" width="25" style="1" customWidth="1"/>
    <col min="11269" max="11269" width="16.85546875" style="1" bestFit="1" customWidth="1"/>
    <col min="11270" max="11271" width="15.5703125" style="1" bestFit="1" customWidth="1"/>
    <col min="11272" max="11272" width="20.140625" style="1" customWidth="1"/>
    <col min="11273" max="11273" width="11.42578125" style="1" customWidth="1"/>
    <col min="11274" max="11274" width="17.42578125" style="1" customWidth="1"/>
    <col min="11275" max="11518" width="11.42578125" style="1" customWidth="1"/>
    <col min="11519" max="11519" width="36.5703125" style="1"/>
    <col min="11520" max="11520" width="36.5703125" style="1" customWidth="1"/>
    <col min="11521" max="11521" width="27.140625" style="1" customWidth="1"/>
    <col min="11522" max="11523" width="18.7109375" style="1" customWidth="1"/>
    <col min="11524" max="11524" width="25" style="1" customWidth="1"/>
    <col min="11525" max="11525" width="16.85546875" style="1" bestFit="1" customWidth="1"/>
    <col min="11526" max="11527" width="15.5703125" style="1" bestFit="1" customWidth="1"/>
    <col min="11528" max="11528" width="20.140625" style="1" customWidth="1"/>
    <col min="11529" max="11529" width="11.42578125" style="1" customWidth="1"/>
    <col min="11530" max="11530" width="17.42578125" style="1" customWidth="1"/>
    <col min="11531" max="11774" width="11.42578125" style="1" customWidth="1"/>
    <col min="11775" max="11775" width="36.5703125" style="1"/>
    <col min="11776" max="11776" width="36.5703125" style="1" customWidth="1"/>
    <col min="11777" max="11777" width="27.140625" style="1" customWidth="1"/>
    <col min="11778" max="11779" width="18.7109375" style="1" customWidth="1"/>
    <col min="11780" max="11780" width="25" style="1" customWidth="1"/>
    <col min="11781" max="11781" width="16.85546875" style="1" bestFit="1" customWidth="1"/>
    <col min="11782" max="11783" width="15.5703125" style="1" bestFit="1" customWidth="1"/>
    <col min="11784" max="11784" width="20.140625" style="1" customWidth="1"/>
    <col min="11785" max="11785" width="11.42578125" style="1" customWidth="1"/>
    <col min="11786" max="11786" width="17.42578125" style="1" customWidth="1"/>
    <col min="11787" max="12030" width="11.42578125" style="1" customWidth="1"/>
    <col min="12031" max="12031" width="36.5703125" style="1"/>
    <col min="12032" max="12032" width="36.5703125" style="1" customWidth="1"/>
    <col min="12033" max="12033" width="27.140625" style="1" customWidth="1"/>
    <col min="12034" max="12035" width="18.7109375" style="1" customWidth="1"/>
    <col min="12036" max="12036" width="25" style="1" customWidth="1"/>
    <col min="12037" max="12037" width="16.85546875" style="1" bestFit="1" customWidth="1"/>
    <col min="12038" max="12039" width="15.5703125" style="1" bestFit="1" customWidth="1"/>
    <col min="12040" max="12040" width="20.140625" style="1" customWidth="1"/>
    <col min="12041" max="12041" width="11.42578125" style="1" customWidth="1"/>
    <col min="12042" max="12042" width="17.42578125" style="1" customWidth="1"/>
    <col min="12043" max="12286" width="11.42578125" style="1" customWidth="1"/>
    <col min="12287" max="12287" width="36.5703125" style="1"/>
    <col min="12288" max="12288" width="36.5703125" style="1" customWidth="1"/>
    <col min="12289" max="12289" width="27.140625" style="1" customWidth="1"/>
    <col min="12290" max="12291" width="18.7109375" style="1" customWidth="1"/>
    <col min="12292" max="12292" width="25" style="1" customWidth="1"/>
    <col min="12293" max="12293" width="16.85546875" style="1" bestFit="1" customWidth="1"/>
    <col min="12294" max="12295" width="15.5703125" style="1" bestFit="1" customWidth="1"/>
    <col min="12296" max="12296" width="20.140625" style="1" customWidth="1"/>
    <col min="12297" max="12297" width="11.42578125" style="1" customWidth="1"/>
    <col min="12298" max="12298" width="17.42578125" style="1" customWidth="1"/>
    <col min="12299" max="12542" width="11.42578125" style="1" customWidth="1"/>
    <col min="12543" max="12543" width="36.5703125" style="1"/>
    <col min="12544" max="12544" width="36.5703125" style="1" customWidth="1"/>
    <col min="12545" max="12545" width="27.140625" style="1" customWidth="1"/>
    <col min="12546" max="12547" width="18.7109375" style="1" customWidth="1"/>
    <col min="12548" max="12548" width="25" style="1" customWidth="1"/>
    <col min="12549" max="12549" width="16.85546875" style="1" bestFit="1" customWidth="1"/>
    <col min="12550" max="12551" width="15.5703125" style="1" bestFit="1" customWidth="1"/>
    <col min="12552" max="12552" width="20.140625" style="1" customWidth="1"/>
    <col min="12553" max="12553" width="11.42578125" style="1" customWidth="1"/>
    <col min="12554" max="12554" width="17.42578125" style="1" customWidth="1"/>
    <col min="12555" max="12798" width="11.42578125" style="1" customWidth="1"/>
    <col min="12799" max="12799" width="36.5703125" style="1"/>
    <col min="12800" max="12800" width="36.5703125" style="1" customWidth="1"/>
    <col min="12801" max="12801" width="27.140625" style="1" customWidth="1"/>
    <col min="12802" max="12803" width="18.7109375" style="1" customWidth="1"/>
    <col min="12804" max="12804" width="25" style="1" customWidth="1"/>
    <col min="12805" max="12805" width="16.85546875" style="1" bestFit="1" customWidth="1"/>
    <col min="12806" max="12807" width="15.5703125" style="1" bestFit="1" customWidth="1"/>
    <col min="12808" max="12808" width="20.140625" style="1" customWidth="1"/>
    <col min="12809" max="12809" width="11.42578125" style="1" customWidth="1"/>
    <col min="12810" max="12810" width="17.42578125" style="1" customWidth="1"/>
    <col min="12811" max="13054" width="11.42578125" style="1" customWidth="1"/>
    <col min="13055" max="13055" width="36.5703125" style="1"/>
    <col min="13056" max="13056" width="36.5703125" style="1" customWidth="1"/>
    <col min="13057" max="13057" width="27.140625" style="1" customWidth="1"/>
    <col min="13058" max="13059" width="18.7109375" style="1" customWidth="1"/>
    <col min="13060" max="13060" width="25" style="1" customWidth="1"/>
    <col min="13061" max="13061" width="16.85546875" style="1" bestFit="1" customWidth="1"/>
    <col min="13062" max="13063" width="15.5703125" style="1" bestFit="1" customWidth="1"/>
    <col min="13064" max="13064" width="20.140625" style="1" customWidth="1"/>
    <col min="13065" max="13065" width="11.42578125" style="1" customWidth="1"/>
    <col min="13066" max="13066" width="17.42578125" style="1" customWidth="1"/>
    <col min="13067" max="13310" width="11.42578125" style="1" customWidth="1"/>
    <col min="13311" max="13311" width="36.5703125" style="1"/>
    <col min="13312" max="13312" width="36.5703125" style="1" customWidth="1"/>
    <col min="13313" max="13313" width="27.140625" style="1" customWidth="1"/>
    <col min="13314" max="13315" width="18.7109375" style="1" customWidth="1"/>
    <col min="13316" max="13316" width="25" style="1" customWidth="1"/>
    <col min="13317" max="13317" width="16.85546875" style="1" bestFit="1" customWidth="1"/>
    <col min="13318" max="13319" width="15.5703125" style="1" bestFit="1" customWidth="1"/>
    <col min="13320" max="13320" width="20.140625" style="1" customWidth="1"/>
    <col min="13321" max="13321" width="11.42578125" style="1" customWidth="1"/>
    <col min="13322" max="13322" width="17.42578125" style="1" customWidth="1"/>
    <col min="13323" max="13566" width="11.42578125" style="1" customWidth="1"/>
    <col min="13567" max="13567" width="36.5703125" style="1"/>
    <col min="13568" max="13568" width="36.5703125" style="1" customWidth="1"/>
    <col min="13569" max="13569" width="27.140625" style="1" customWidth="1"/>
    <col min="13570" max="13571" width="18.7109375" style="1" customWidth="1"/>
    <col min="13572" max="13572" width="25" style="1" customWidth="1"/>
    <col min="13573" max="13573" width="16.85546875" style="1" bestFit="1" customWidth="1"/>
    <col min="13574" max="13575" width="15.5703125" style="1" bestFit="1" customWidth="1"/>
    <col min="13576" max="13576" width="20.140625" style="1" customWidth="1"/>
    <col min="13577" max="13577" width="11.42578125" style="1" customWidth="1"/>
    <col min="13578" max="13578" width="17.42578125" style="1" customWidth="1"/>
    <col min="13579" max="13822" width="11.42578125" style="1" customWidth="1"/>
    <col min="13823" max="13823" width="36.5703125" style="1"/>
    <col min="13824" max="13824" width="36.5703125" style="1" customWidth="1"/>
    <col min="13825" max="13825" width="27.140625" style="1" customWidth="1"/>
    <col min="13826" max="13827" width="18.7109375" style="1" customWidth="1"/>
    <col min="13828" max="13828" width="25" style="1" customWidth="1"/>
    <col min="13829" max="13829" width="16.85546875" style="1" bestFit="1" customWidth="1"/>
    <col min="13830" max="13831" width="15.5703125" style="1" bestFit="1" customWidth="1"/>
    <col min="13832" max="13832" width="20.140625" style="1" customWidth="1"/>
    <col min="13833" max="13833" width="11.42578125" style="1" customWidth="1"/>
    <col min="13834" max="13834" width="17.42578125" style="1" customWidth="1"/>
    <col min="13835" max="14078" width="11.42578125" style="1" customWidth="1"/>
    <col min="14079" max="14079" width="36.5703125" style="1"/>
    <col min="14080" max="14080" width="36.5703125" style="1" customWidth="1"/>
    <col min="14081" max="14081" width="27.140625" style="1" customWidth="1"/>
    <col min="14082" max="14083" width="18.7109375" style="1" customWidth="1"/>
    <col min="14084" max="14084" width="25" style="1" customWidth="1"/>
    <col min="14085" max="14085" width="16.85546875" style="1" bestFit="1" customWidth="1"/>
    <col min="14086" max="14087" width="15.5703125" style="1" bestFit="1" customWidth="1"/>
    <col min="14088" max="14088" width="20.140625" style="1" customWidth="1"/>
    <col min="14089" max="14089" width="11.42578125" style="1" customWidth="1"/>
    <col min="14090" max="14090" width="17.42578125" style="1" customWidth="1"/>
    <col min="14091" max="14334" width="11.42578125" style="1" customWidth="1"/>
    <col min="14335" max="14335" width="36.5703125" style="1"/>
    <col min="14336" max="14336" width="36.5703125" style="1" customWidth="1"/>
    <col min="14337" max="14337" width="27.140625" style="1" customWidth="1"/>
    <col min="14338" max="14339" width="18.7109375" style="1" customWidth="1"/>
    <col min="14340" max="14340" width="25" style="1" customWidth="1"/>
    <col min="14341" max="14341" width="16.85546875" style="1" bestFit="1" customWidth="1"/>
    <col min="14342" max="14343" width="15.5703125" style="1" bestFit="1" customWidth="1"/>
    <col min="14344" max="14344" width="20.140625" style="1" customWidth="1"/>
    <col min="14345" max="14345" width="11.42578125" style="1" customWidth="1"/>
    <col min="14346" max="14346" width="17.42578125" style="1" customWidth="1"/>
    <col min="14347" max="14590" width="11.42578125" style="1" customWidth="1"/>
    <col min="14591" max="14591" width="36.5703125" style="1"/>
    <col min="14592" max="14592" width="36.5703125" style="1" customWidth="1"/>
    <col min="14593" max="14593" width="27.140625" style="1" customWidth="1"/>
    <col min="14594" max="14595" width="18.7109375" style="1" customWidth="1"/>
    <col min="14596" max="14596" width="25" style="1" customWidth="1"/>
    <col min="14597" max="14597" width="16.85546875" style="1" bestFit="1" customWidth="1"/>
    <col min="14598" max="14599" width="15.5703125" style="1" bestFit="1" customWidth="1"/>
    <col min="14600" max="14600" width="20.140625" style="1" customWidth="1"/>
    <col min="14601" max="14601" width="11.42578125" style="1" customWidth="1"/>
    <col min="14602" max="14602" width="17.42578125" style="1" customWidth="1"/>
    <col min="14603" max="14846" width="11.42578125" style="1" customWidth="1"/>
    <col min="14847" max="14847" width="36.5703125" style="1"/>
    <col min="14848" max="14848" width="36.5703125" style="1" customWidth="1"/>
    <col min="14849" max="14849" width="27.140625" style="1" customWidth="1"/>
    <col min="14850" max="14851" width="18.7109375" style="1" customWidth="1"/>
    <col min="14852" max="14852" width="25" style="1" customWidth="1"/>
    <col min="14853" max="14853" width="16.85546875" style="1" bestFit="1" customWidth="1"/>
    <col min="14854" max="14855" width="15.5703125" style="1" bestFit="1" customWidth="1"/>
    <col min="14856" max="14856" width="20.140625" style="1" customWidth="1"/>
    <col min="14857" max="14857" width="11.42578125" style="1" customWidth="1"/>
    <col min="14858" max="14858" width="17.42578125" style="1" customWidth="1"/>
    <col min="14859" max="15102" width="11.42578125" style="1" customWidth="1"/>
    <col min="15103" max="15103" width="36.5703125" style="1"/>
    <col min="15104" max="15104" width="36.5703125" style="1" customWidth="1"/>
    <col min="15105" max="15105" width="27.140625" style="1" customWidth="1"/>
    <col min="15106" max="15107" width="18.7109375" style="1" customWidth="1"/>
    <col min="15108" max="15108" width="25" style="1" customWidth="1"/>
    <col min="15109" max="15109" width="16.85546875" style="1" bestFit="1" customWidth="1"/>
    <col min="15110" max="15111" width="15.5703125" style="1" bestFit="1" customWidth="1"/>
    <col min="15112" max="15112" width="20.140625" style="1" customWidth="1"/>
    <col min="15113" max="15113" width="11.42578125" style="1" customWidth="1"/>
    <col min="15114" max="15114" width="17.42578125" style="1" customWidth="1"/>
    <col min="15115" max="15358" width="11.42578125" style="1" customWidth="1"/>
    <col min="15359" max="15359" width="36.5703125" style="1"/>
    <col min="15360" max="15360" width="36.5703125" style="1" customWidth="1"/>
    <col min="15361" max="15361" width="27.140625" style="1" customWidth="1"/>
    <col min="15362" max="15363" width="18.7109375" style="1" customWidth="1"/>
    <col min="15364" max="15364" width="25" style="1" customWidth="1"/>
    <col min="15365" max="15365" width="16.85546875" style="1" bestFit="1" customWidth="1"/>
    <col min="15366" max="15367" width="15.5703125" style="1" bestFit="1" customWidth="1"/>
    <col min="15368" max="15368" width="20.140625" style="1" customWidth="1"/>
    <col min="15369" max="15369" width="11.42578125" style="1" customWidth="1"/>
    <col min="15370" max="15370" width="17.42578125" style="1" customWidth="1"/>
    <col min="15371" max="15614" width="11.42578125" style="1" customWidth="1"/>
    <col min="15615" max="15615" width="36.5703125" style="1"/>
    <col min="15616" max="15616" width="36.5703125" style="1" customWidth="1"/>
    <col min="15617" max="15617" width="27.140625" style="1" customWidth="1"/>
    <col min="15618" max="15619" width="18.7109375" style="1" customWidth="1"/>
    <col min="15620" max="15620" width="25" style="1" customWidth="1"/>
    <col min="15621" max="15621" width="16.85546875" style="1" bestFit="1" customWidth="1"/>
    <col min="15622" max="15623" width="15.5703125" style="1" bestFit="1" customWidth="1"/>
    <col min="15624" max="15624" width="20.140625" style="1" customWidth="1"/>
    <col min="15625" max="15625" width="11.42578125" style="1" customWidth="1"/>
    <col min="15626" max="15626" width="17.42578125" style="1" customWidth="1"/>
    <col min="15627" max="15870" width="11.42578125" style="1" customWidth="1"/>
    <col min="15871" max="15871" width="36.5703125" style="1"/>
    <col min="15872" max="15872" width="36.5703125" style="1" customWidth="1"/>
    <col min="15873" max="15873" width="27.140625" style="1" customWidth="1"/>
    <col min="15874" max="15875" width="18.7109375" style="1" customWidth="1"/>
    <col min="15876" max="15876" width="25" style="1" customWidth="1"/>
    <col min="15877" max="15877" width="16.85546875" style="1" bestFit="1" customWidth="1"/>
    <col min="15878" max="15879" width="15.5703125" style="1" bestFit="1" customWidth="1"/>
    <col min="15880" max="15880" width="20.140625" style="1" customWidth="1"/>
    <col min="15881" max="15881" width="11.42578125" style="1" customWidth="1"/>
    <col min="15882" max="15882" width="17.42578125" style="1" customWidth="1"/>
    <col min="15883" max="16126" width="11.42578125" style="1" customWidth="1"/>
    <col min="16127" max="16127" width="36.5703125" style="1"/>
    <col min="16128" max="16128" width="36.5703125" style="1" customWidth="1"/>
    <col min="16129" max="16129" width="27.140625" style="1" customWidth="1"/>
    <col min="16130" max="16131" width="18.7109375" style="1" customWidth="1"/>
    <col min="16132" max="16132" width="25" style="1" customWidth="1"/>
    <col min="16133" max="16133" width="16.85546875" style="1" bestFit="1" customWidth="1"/>
    <col min="16134" max="16135" width="15.5703125" style="1" bestFit="1" customWidth="1"/>
    <col min="16136" max="16136" width="20.140625" style="1" customWidth="1"/>
    <col min="16137" max="16137" width="11.42578125" style="1" customWidth="1"/>
    <col min="16138" max="16138" width="17.42578125" style="1" customWidth="1"/>
    <col min="16139" max="16384" width="11.42578125" style="1" customWidth="1"/>
  </cols>
  <sheetData>
    <row r="2" spans="1:7" ht="15" x14ac:dyDescent="0.2">
      <c r="B2" s="45" t="s">
        <v>0</v>
      </c>
      <c r="C2" s="45"/>
      <c r="D2" s="45"/>
      <c r="E2" s="45"/>
      <c r="F2" s="45"/>
    </row>
    <row r="3" spans="1:7" ht="15" x14ac:dyDescent="0.2">
      <c r="B3" s="45" t="s">
        <v>1</v>
      </c>
      <c r="C3" s="45"/>
      <c r="D3" s="45"/>
      <c r="E3" s="45"/>
      <c r="F3" s="45"/>
    </row>
    <row r="4" spans="1:7" ht="15" x14ac:dyDescent="0.2">
      <c r="B4" s="45" t="s">
        <v>2</v>
      </c>
      <c r="C4" s="45"/>
      <c r="D4" s="45"/>
      <c r="E4" s="45"/>
      <c r="F4" s="45"/>
    </row>
    <row r="5" spans="1:7" ht="13.5" x14ac:dyDescent="0.25">
      <c r="B5" s="46" t="s">
        <v>3</v>
      </c>
      <c r="C5" s="46"/>
      <c r="D5" s="46"/>
      <c r="E5" s="46"/>
      <c r="F5" s="46"/>
      <c r="G5" s="2"/>
    </row>
    <row r="6" spans="1:7" ht="12.75" x14ac:dyDescent="0.2">
      <c r="B6" s="47" t="s">
        <v>34</v>
      </c>
      <c r="C6" s="47"/>
      <c r="D6" s="47"/>
      <c r="E6" s="47"/>
      <c r="F6" s="47"/>
    </row>
    <row r="7" spans="1:7" ht="12.75" thickBot="1" x14ac:dyDescent="0.25"/>
    <row r="8" spans="1:7" ht="14.25" thickBot="1" x14ac:dyDescent="0.3">
      <c r="B8" s="59" t="s">
        <v>4</v>
      </c>
      <c r="C8" s="60" t="s">
        <v>5</v>
      </c>
      <c r="D8" s="61" t="s">
        <v>6</v>
      </c>
      <c r="E8" s="61"/>
      <c r="F8" s="62" t="s">
        <v>7</v>
      </c>
    </row>
    <row r="9" spans="1:7" ht="14.25" thickBot="1" x14ac:dyDescent="0.3">
      <c r="B9" s="59"/>
      <c r="C9" s="60"/>
      <c r="D9" s="5" t="s">
        <v>8</v>
      </c>
      <c r="E9" s="6" t="s">
        <v>9</v>
      </c>
      <c r="F9" s="62"/>
    </row>
    <row r="10" spans="1:7" s="7" customFormat="1" ht="28.5" x14ac:dyDescent="0.2">
      <c r="A10" s="7" t="s">
        <v>36</v>
      </c>
      <c r="B10" s="12" t="s">
        <v>35</v>
      </c>
      <c r="C10" s="8" t="s">
        <v>10</v>
      </c>
      <c r="D10" s="9">
        <v>24836335.319999993</v>
      </c>
      <c r="E10" s="9">
        <v>24836335.319999993</v>
      </c>
      <c r="F10" s="10">
        <v>5412014.4299999997</v>
      </c>
    </row>
    <row r="11" spans="1:7" s="7" customFormat="1" ht="14.25" x14ac:dyDescent="0.2">
      <c r="A11" s="7" t="s">
        <v>11</v>
      </c>
      <c r="B11" s="12" t="s">
        <v>47</v>
      </c>
      <c r="C11" s="8" t="s">
        <v>10</v>
      </c>
      <c r="D11" s="9">
        <v>19317296.52</v>
      </c>
      <c r="E11" s="9">
        <v>19317296.52</v>
      </c>
      <c r="F11" s="10">
        <v>0</v>
      </c>
    </row>
    <row r="12" spans="1:7" s="7" customFormat="1" ht="14.25" x14ac:dyDescent="0.2">
      <c r="A12" s="7" t="s">
        <v>12</v>
      </c>
      <c r="B12" s="12" t="s">
        <v>48</v>
      </c>
      <c r="C12" s="8" t="s">
        <v>10</v>
      </c>
      <c r="D12" s="9">
        <v>329443508.07999998</v>
      </c>
      <c r="E12" s="9">
        <v>329443508.07999998</v>
      </c>
      <c r="F12" s="10">
        <v>0</v>
      </c>
    </row>
    <row r="13" spans="1:7" s="7" customFormat="1" ht="28.5" x14ac:dyDescent="0.2">
      <c r="A13" s="7" t="s">
        <v>37</v>
      </c>
      <c r="B13" s="12" t="s">
        <v>49</v>
      </c>
      <c r="C13" s="8" t="s">
        <v>10</v>
      </c>
      <c r="D13" s="9">
        <v>37052239.269999996</v>
      </c>
      <c r="E13" s="9">
        <v>37052239.269999996</v>
      </c>
      <c r="F13" s="10">
        <v>0</v>
      </c>
    </row>
    <row r="14" spans="1:7" s="7" customFormat="1" ht="14.25" x14ac:dyDescent="0.2">
      <c r="A14" s="7" t="s">
        <v>38</v>
      </c>
      <c r="B14" s="12" t="s">
        <v>50</v>
      </c>
      <c r="C14" s="8" t="s">
        <v>19</v>
      </c>
      <c r="D14" s="9">
        <v>8940560</v>
      </c>
      <c r="E14" s="9">
        <v>8940560</v>
      </c>
      <c r="F14" s="10">
        <v>0</v>
      </c>
    </row>
    <row r="15" spans="1:7" s="7" customFormat="1" ht="14.25" x14ac:dyDescent="0.2">
      <c r="A15" s="7" t="s">
        <v>31</v>
      </c>
      <c r="B15" s="12" t="s">
        <v>51</v>
      </c>
      <c r="C15" s="8" t="s">
        <v>10</v>
      </c>
      <c r="D15" s="9">
        <v>119114400.27</v>
      </c>
      <c r="E15" s="9">
        <v>119114400.27</v>
      </c>
      <c r="F15" s="10">
        <v>2329561.88</v>
      </c>
    </row>
    <row r="16" spans="1:7" s="7" customFormat="1" ht="14.25" x14ac:dyDescent="0.2">
      <c r="A16" s="7" t="s">
        <v>32</v>
      </c>
      <c r="B16" s="12" t="s">
        <v>70</v>
      </c>
      <c r="C16" s="8" t="s">
        <v>30</v>
      </c>
      <c r="D16" s="9">
        <v>4191795.2300000004</v>
      </c>
      <c r="E16" s="9">
        <v>4191795.2300000004</v>
      </c>
      <c r="F16" s="10">
        <v>77733.2</v>
      </c>
    </row>
    <row r="17" spans="1:7" s="7" customFormat="1" ht="14.25" x14ac:dyDescent="0.2">
      <c r="A17" s="7" t="s">
        <v>39</v>
      </c>
      <c r="B17" s="12" t="s">
        <v>52</v>
      </c>
      <c r="C17" s="8" t="s">
        <v>10</v>
      </c>
      <c r="D17" s="9">
        <v>113370717.13</v>
      </c>
      <c r="E17" s="9">
        <v>113370717.13</v>
      </c>
      <c r="F17" s="10">
        <v>0</v>
      </c>
    </row>
    <row r="18" spans="1:7" s="7" customFormat="1" ht="14.25" x14ac:dyDescent="0.2">
      <c r="A18" s="7" t="s">
        <v>33</v>
      </c>
      <c r="B18" s="12" t="s">
        <v>53</v>
      </c>
      <c r="C18" s="8" t="s">
        <v>10</v>
      </c>
      <c r="D18" s="9">
        <v>69177967.939999998</v>
      </c>
      <c r="E18" s="9">
        <v>69177967.939999998</v>
      </c>
      <c r="F18" s="10">
        <v>101149.4</v>
      </c>
      <c r="G18" s="11"/>
    </row>
    <row r="19" spans="1:7" s="7" customFormat="1" ht="14.25" x14ac:dyDescent="0.2">
      <c r="A19" s="7" t="s">
        <v>26</v>
      </c>
      <c r="B19" s="12" t="s">
        <v>54</v>
      </c>
      <c r="C19" s="8" t="s">
        <v>10</v>
      </c>
      <c r="D19" s="9">
        <v>18533938.829999998</v>
      </c>
      <c r="E19" s="9">
        <v>18533938.829999998</v>
      </c>
      <c r="F19" s="10">
        <v>0</v>
      </c>
      <c r="G19" s="11"/>
    </row>
    <row r="20" spans="1:7" s="7" customFormat="1" ht="14.25" x14ac:dyDescent="0.2">
      <c r="A20" s="7" t="s">
        <v>28</v>
      </c>
      <c r="B20" s="12" t="s">
        <v>55</v>
      </c>
      <c r="C20" s="8" t="s">
        <v>10</v>
      </c>
      <c r="D20" s="9">
        <v>9580171.5</v>
      </c>
      <c r="E20" s="9">
        <v>9580171.5</v>
      </c>
      <c r="F20" s="10">
        <v>0</v>
      </c>
    </row>
    <row r="21" spans="1:7" s="7" customFormat="1" ht="13.5" customHeight="1" x14ac:dyDescent="0.2">
      <c r="A21" s="7" t="s">
        <v>13</v>
      </c>
      <c r="B21" s="12" t="s">
        <v>56</v>
      </c>
      <c r="C21" s="8" t="s">
        <v>10</v>
      </c>
      <c r="D21" s="9">
        <v>41361403.170000002</v>
      </c>
      <c r="E21" s="9">
        <v>41361403.170000002</v>
      </c>
      <c r="F21" s="10">
        <v>0</v>
      </c>
    </row>
    <row r="22" spans="1:7" ht="24" x14ac:dyDescent="0.2">
      <c r="A22" s="7" t="s">
        <v>24</v>
      </c>
      <c r="B22" s="13" t="s">
        <v>57</v>
      </c>
      <c r="C22" s="14"/>
      <c r="D22" s="9">
        <v>4670379.07</v>
      </c>
      <c r="E22" s="9">
        <v>4670379.07</v>
      </c>
      <c r="F22" s="10">
        <v>240000</v>
      </c>
    </row>
    <row r="23" spans="1:7" ht="28.5" x14ac:dyDescent="0.2">
      <c r="A23" s="7" t="s">
        <v>22</v>
      </c>
      <c r="B23" s="13" t="s">
        <v>71</v>
      </c>
      <c r="C23" s="8" t="s">
        <v>23</v>
      </c>
      <c r="D23" s="9">
        <v>108420408</v>
      </c>
      <c r="E23" s="9">
        <v>108420408</v>
      </c>
      <c r="F23" s="10">
        <v>0</v>
      </c>
    </row>
    <row r="24" spans="1:7" ht="14.25" x14ac:dyDescent="0.2">
      <c r="A24" s="7" t="s">
        <v>40</v>
      </c>
      <c r="B24" s="13" t="s">
        <v>58</v>
      </c>
      <c r="C24" s="14"/>
      <c r="D24" s="9">
        <v>8747809.8499999996</v>
      </c>
      <c r="E24" s="9">
        <v>8747809.8499999996</v>
      </c>
      <c r="F24" s="10">
        <v>0</v>
      </c>
    </row>
    <row r="25" spans="1:7" ht="28.5" x14ac:dyDescent="0.2">
      <c r="A25" s="7" t="s">
        <v>15</v>
      </c>
      <c r="B25" s="13" t="s">
        <v>72</v>
      </c>
      <c r="C25" s="8" t="s">
        <v>16</v>
      </c>
      <c r="D25" s="9">
        <v>20152572.030000001</v>
      </c>
      <c r="E25" s="9">
        <v>20152572.030000001</v>
      </c>
      <c r="F25" s="10">
        <v>0</v>
      </c>
    </row>
    <row r="26" spans="1:7" ht="14.25" x14ac:dyDescent="0.2">
      <c r="A26" s="7" t="s">
        <v>17</v>
      </c>
      <c r="B26" s="13" t="s">
        <v>18</v>
      </c>
      <c r="C26" s="14"/>
      <c r="D26" s="9">
        <v>4888368</v>
      </c>
      <c r="E26" s="9">
        <v>4888368</v>
      </c>
      <c r="F26" s="10">
        <v>0</v>
      </c>
    </row>
    <row r="27" spans="1:7" ht="28.5" x14ac:dyDescent="0.2">
      <c r="A27" s="7" t="s">
        <v>20</v>
      </c>
      <c r="B27" s="13" t="s">
        <v>59</v>
      </c>
      <c r="C27" s="8" t="s">
        <v>21</v>
      </c>
      <c r="D27" s="9">
        <v>66546459</v>
      </c>
      <c r="E27" s="9">
        <v>66546459</v>
      </c>
      <c r="F27" s="10">
        <v>0</v>
      </c>
    </row>
    <row r="28" spans="1:7" ht="14.25" x14ac:dyDescent="0.2">
      <c r="A28" s="7" t="s">
        <v>41</v>
      </c>
      <c r="B28" s="13" t="s">
        <v>60</v>
      </c>
      <c r="C28" s="8" t="s">
        <v>10</v>
      </c>
      <c r="D28" s="9">
        <v>691560</v>
      </c>
      <c r="E28" s="9">
        <v>691560</v>
      </c>
      <c r="F28" s="10">
        <v>0</v>
      </c>
    </row>
    <row r="29" spans="1:7" ht="14.25" x14ac:dyDescent="0.2">
      <c r="A29" s="7" t="s">
        <v>42</v>
      </c>
      <c r="B29" s="13" t="s">
        <v>61</v>
      </c>
      <c r="C29" s="8" t="s">
        <v>10</v>
      </c>
      <c r="D29" s="9">
        <v>3000000</v>
      </c>
      <c r="E29" s="9">
        <v>3000000</v>
      </c>
      <c r="F29" s="10">
        <v>0</v>
      </c>
    </row>
    <row r="30" spans="1:7" ht="14.25" x14ac:dyDescent="0.2">
      <c r="A30" s="7" t="s">
        <v>43</v>
      </c>
      <c r="B30" s="13" t="s">
        <v>62</v>
      </c>
      <c r="C30" s="8" t="s">
        <v>10</v>
      </c>
      <c r="D30" s="9">
        <v>76072861.430000022</v>
      </c>
      <c r="E30" s="9">
        <v>76072861.430000022</v>
      </c>
      <c r="F30" s="10">
        <v>0</v>
      </c>
    </row>
    <row r="31" spans="1:7" ht="14.25" x14ac:dyDescent="0.2">
      <c r="A31" s="7" t="s">
        <v>44</v>
      </c>
      <c r="B31" s="13" t="s">
        <v>63</v>
      </c>
      <c r="C31" s="8" t="s">
        <v>10</v>
      </c>
      <c r="D31" s="9">
        <v>3000000</v>
      </c>
      <c r="E31" s="9">
        <v>3000000</v>
      </c>
      <c r="F31" s="10">
        <v>0</v>
      </c>
    </row>
    <row r="32" spans="1:7" ht="14.25" x14ac:dyDescent="0.2">
      <c r="A32" s="7" t="s">
        <v>27</v>
      </c>
      <c r="B32" s="13" t="s">
        <v>64</v>
      </c>
      <c r="C32" s="8" t="s">
        <v>10</v>
      </c>
      <c r="D32" s="9">
        <v>32858118.489999998</v>
      </c>
      <c r="E32" s="9">
        <v>32858118.489999998</v>
      </c>
      <c r="F32" s="10">
        <v>0</v>
      </c>
    </row>
    <row r="33" spans="1:6" ht="24" x14ac:dyDescent="0.2">
      <c r="A33" s="7" t="s">
        <v>45</v>
      </c>
      <c r="B33" s="13" t="s">
        <v>65</v>
      </c>
      <c r="C33" s="8" t="s">
        <v>10</v>
      </c>
      <c r="D33" s="9">
        <v>4268020</v>
      </c>
      <c r="E33" s="9">
        <v>4268020</v>
      </c>
      <c r="F33" s="10">
        <v>0</v>
      </c>
    </row>
    <row r="34" spans="1:6" ht="14.25" x14ac:dyDescent="0.2">
      <c r="A34" s="7" t="s">
        <v>14</v>
      </c>
      <c r="B34" s="13" t="s">
        <v>66</v>
      </c>
      <c r="C34" s="8" t="s">
        <v>10</v>
      </c>
      <c r="D34" s="9">
        <v>40221724.25</v>
      </c>
      <c r="E34" s="9">
        <v>40221724.25</v>
      </c>
      <c r="F34" s="10">
        <v>0</v>
      </c>
    </row>
    <row r="35" spans="1:6" ht="14.25" x14ac:dyDescent="0.2">
      <c r="A35" s="7" t="s">
        <v>25</v>
      </c>
      <c r="B35" s="13" t="s">
        <v>67</v>
      </c>
      <c r="C35" s="8" t="s">
        <v>10</v>
      </c>
      <c r="D35" s="9">
        <v>17000000</v>
      </c>
      <c r="E35" s="9">
        <v>17000000</v>
      </c>
      <c r="F35" s="10">
        <v>0</v>
      </c>
    </row>
    <row r="36" spans="1:6" ht="14.25" x14ac:dyDescent="0.2">
      <c r="A36" s="7" t="s">
        <v>29</v>
      </c>
      <c r="B36" s="13" t="s">
        <v>68</v>
      </c>
      <c r="C36" s="8" t="s">
        <v>10</v>
      </c>
      <c r="D36" s="9">
        <v>2998099.12</v>
      </c>
      <c r="E36" s="9">
        <v>2998099.12</v>
      </c>
      <c r="F36" s="10">
        <v>0</v>
      </c>
    </row>
    <row r="37" spans="1:6" ht="14.25" x14ac:dyDescent="0.2">
      <c r="A37" s="7" t="s">
        <v>46</v>
      </c>
      <c r="B37" s="13" t="s">
        <v>69</v>
      </c>
      <c r="C37" s="8" t="s">
        <v>10</v>
      </c>
      <c r="D37" s="9">
        <v>1408000</v>
      </c>
      <c r="E37" s="9">
        <v>1408000</v>
      </c>
      <c r="F37" s="10">
        <v>0</v>
      </c>
    </row>
  </sheetData>
  <mergeCells count="9">
    <mergeCell ref="B8:B9"/>
    <mergeCell ref="C8:C9"/>
    <mergeCell ref="D8:E8"/>
    <mergeCell ref="F8:F9"/>
    <mergeCell ref="B2:F2"/>
    <mergeCell ref="B3:F3"/>
    <mergeCell ref="B4:F4"/>
    <mergeCell ref="B5:F5"/>
    <mergeCell ref="B6:F6"/>
  </mergeCells>
  <pageMargins left="0.70866141732283472" right="0.70866141732283472" top="0.74803149606299213" bottom="0.74803149606299213" header="0.31496062992125984" footer="0.31496062992125984"/>
  <pageSetup scale="7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GASTO FEDERALIZADO</vt:lpstr>
      <vt:lpstr>FAIS</vt:lpstr>
      <vt:lpstr>Hoja1</vt:lpstr>
      <vt:lpstr>'GASTO FEDERALIZADO'!Área_de_impresión</vt:lpstr>
      <vt:lpstr>Hoja1!Área_de_impresión</vt:lpstr>
      <vt:lpstr>'GASTO FEDERALIZADO'!Títulos_a_imprimir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Chaire Juana Celestina</dc:creator>
  <cp:lastModifiedBy>Ramos Hernández, Antonio</cp:lastModifiedBy>
  <cp:lastPrinted>2021-02-24T23:15:38Z</cp:lastPrinted>
  <dcterms:created xsi:type="dcterms:W3CDTF">2018-07-12T20:24:48Z</dcterms:created>
  <dcterms:modified xsi:type="dcterms:W3CDTF">2021-02-24T23:16:06Z</dcterms:modified>
</cp:coreProperties>
</file>